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 " sheetId="1" r:id="rId1"/>
  </sheets>
  <definedNames>
    <definedName name="_xlnm.Print_Titles" localSheetId="0">'лист1 '!$A:$B</definedName>
  </definedNames>
  <calcPr calcMode="manual" fullCalcOnLoad="1"/>
</workbook>
</file>

<file path=xl/sharedStrings.xml><?xml version="1.0" encoding="utf-8"?>
<sst xmlns="http://schemas.openxmlformats.org/spreadsheetml/2006/main" count="450" uniqueCount="132">
  <si>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</si>
  <si>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</si>
  <si>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</si>
  <si>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</si>
  <si>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</si>
  <si>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</si>
  <si>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</si>
  <si>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</si>
  <si>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</si>
  <si>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</si>
  <si>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</si>
  <si>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</si>
  <si>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</si>
  <si>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</si>
  <si>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</si>
  <si>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</si>
  <si>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Перечень дополнительных работ по содержанию и ремонту общего имущества собственников помещений в многоквартирном доме,  являющемся объектом конкурса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</si>
  <si>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</si>
  <si>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</si>
  <si>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</si>
  <si>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</si>
  <si>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</si>
  <si>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,</t>
  </si>
  <si>
    <t>о проведении открытого конкурса</t>
  </si>
  <si>
    <t>Приложение №4</t>
  </si>
  <si>
    <t xml:space="preserve">к Извещению и документации </t>
  </si>
  <si>
    <t>35</t>
  </si>
  <si>
    <t>33</t>
  </si>
  <si>
    <t>37</t>
  </si>
  <si>
    <t>29</t>
  </si>
  <si>
    <t>16</t>
  </si>
  <si>
    <t>14</t>
  </si>
  <si>
    <t>269,1</t>
  </si>
  <si>
    <t>440,4</t>
  </si>
  <si>
    <t>Лот № 2 Исакогорский и цигломенский  территориальный округ</t>
  </si>
  <si>
    <t>ПИРСОВАЯ ул.</t>
  </si>
  <si>
    <t>13</t>
  </si>
  <si>
    <t>15</t>
  </si>
  <si>
    <t>19</t>
  </si>
  <si>
    <t>21</t>
  </si>
  <si>
    <t>22</t>
  </si>
  <si>
    <t>24</t>
  </si>
  <si>
    <t>25</t>
  </si>
  <si>
    <t>26</t>
  </si>
  <si>
    <t>28</t>
  </si>
  <si>
    <t>39</t>
  </si>
  <si>
    <t>43</t>
  </si>
  <si>
    <t>47</t>
  </si>
  <si>
    <t>48</t>
  </si>
  <si>
    <t>49</t>
  </si>
  <si>
    <t>50</t>
  </si>
  <si>
    <t>52</t>
  </si>
  <si>
    <t>71</t>
  </si>
  <si>
    <t>72</t>
  </si>
  <si>
    <t>73</t>
  </si>
  <si>
    <t>74</t>
  </si>
  <si>
    <t>75</t>
  </si>
  <si>
    <t>77</t>
  </si>
  <si>
    <t>78</t>
  </si>
  <si>
    <t>81</t>
  </si>
  <si>
    <t>82</t>
  </si>
  <si>
    <t>83</t>
  </si>
  <si>
    <t>85</t>
  </si>
  <si>
    <t>86</t>
  </si>
  <si>
    <t>71, 1</t>
  </si>
  <si>
    <t>508,9</t>
  </si>
  <si>
    <t>712,5</t>
  </si>
  <si>
    <t>461,2</t>
  </si>
  <si>
    <t>613,8</t>
  </si>
  <si>
    <t>463,8</t>
  </si>
  <si>
    <t>589,9</t>
  </si>
  <si>
    <t>612,6</t>
  </si>
  <si>
    <t>460,3</t>
  </si>
  <si>
    <t>527,6</t>
  </si>
  <si>
    <t>415,3</t>
  </si>
  <si>
    <t>587,1</t>
  </si>
  <si>
    <t>476,6</t>
  </si>
  <si>
    <t>512,3</t>
  </si>
  <si>
    <t>699,4</t>
  </si>
  <si>
    <t>511,4</t>
  </si>
  <si>
    <t>715,5</t>
  </si>
  <si>
    <t>700</t>
  </si>
  <si>
    <t>525,8</t>
  </si>
  <si>
    <t>699,7</t>
  </si>
  <si>
    <t>521,8</t>
  </si>
  <si>
    <t>520,7</t>
  </si>
  <si>
    <t>523,4</t>
  </si>
  <si>
    <t>528,7</t>
  </si>
  <si>
    <t>320,3</t>
  </si>
  <si>
    <t>323,7</t>
  </si>
  <si>
    <t>333,4</t>
  </si>
  <si>
    <t>324,9</t>
  </si>
  <si>
    <t>327,2</t>
  </si>
  <si>
    <t>507,7</t>
  </si>
  <si>
    <t>518,3</t>
  </si>
  <si>
    <t>326,8</t>
  </si>
  <si>
    <t>326,6</t>
  </si>
  <si>
    <t>331,7</t>
  </si>
  <si>
    <t>616</t>
  </si>
  <si>
    <t>431,2</t>
  </si>
  <si>
    <t>573,6</t>
  </si>
  <si>
    <t>403,6</t>
  </si>
  <si>
    <t>555,5</t>
  </si>
  <si>
    <t>405,5</t>
  </si>
  <si>
    <t>505,4</t>
  </si>
  <si>
    <t>522</t>
  </si>
  <si>
    <t>507,9</t>
  </si>
  <si>
    <t>482</t>
  </si>
  <si>
    <t>370,2</t>
  </si>
  <si>
    <t>475,2</t>
  </si>
  <si>
    <t>427,8</t>
  </si>
  <si>
    <t>590,7</t>
  </si>
  <si>
    <t>433,7</t>
  </si>
  <si>
    <t>590,8</t>
  </si>
  <si>
    <t>575,6</t>
  </si>
  <si>
    <t>444,1</t>
  </si>
  <si>
    <t>577,1</t>
  </si>
  <si>
    <t>443,7</t>
  </si>
  <si>
    <t>446,5</t>
  </si>
  <si>
    <t>451,4</t>
  </si>
  <si>
    <t>266,4</t>
  </si>
  <si>
    <t>228</t>
  </si>
  <si>
    <t>272</t>
  </si>
  <si>
    <t>275</t>
  </si>
  <si>
    <t>426</t>
  </si>
  <si>
    <t>436</t>
  </si>
  <si>
    <t>375</t>
  </si>
  <si>
    <t>273,4</t>
  </si>
  <si>
    <t>350,2</t>
  </si>
  <si>
    <t>12</t>
  </si>
  <si>
    <t>20</t>
  </si>
  <si>
    <t>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</si>
</sst>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" fillId="33" borderId="0" xfId="0" applyFont="1" applyFill="1" applyAlignment="1">
      <alignment/>
    </xf>
    <xf numFmtId="0" fontId="8" fillId="0" borderId="0" xfId="0" applyFont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wrapText="1"/>
    </xf>
    <xf numFmtId="0" fontId="1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164" fontId="31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6"/>
  <sheetViews>
    <sheetView tabSelected="1" zoomScale="88" zoomScaleNormal="88" zoomScaleSheetLayoutView="100" zoomScalePageLayoutView="34" workbookViewId="0" topLeftCell="A1">
      <selection activeCell="AF44" sqref="AF44"/>
    </sheetView>
  </sheetViews>
  <sheetFormatPr defaultColWidth="9.00390625" defaultRowHeight="12.75"/>
  <cols>
    <col min="1" max="1" width="20.00390625" style="6" customWidth="1"/>
    <col min="2" max="2" width="37.375" style="6" customWidth="1"/>
    <col min="3" max="36" width="9.375" style="6" customWidth="1"/>
    <col min="37" max="37" width="8.75390625" style="6" customWidth="1"/>
    <col min="38" max="16384" width="9.125" style="6" customWidth="1"/>
  </cols>
  <sheetData>
    <row r="1" spans="2:36" ht="15.75">
      <c r="B1" s="5"/>
      <c r="C1" s="5"/>
      <c r="D1" s="5"/>
      <c r="E1" s="2"/>
      <c r="F1" s="5"/>
      <c r="G1" s="2"/>
      <c r="H1" s="32" t="s">
        <v>24</v>
      </c>
      <c r="I1" s="32"/>
      <c r="J1" s="32"/>
      <c r="K1" s="32"/>
      <c r="L1" s="9"/>
      <c r="M1" s="5"/>
      <c r="N1" s="5"/>
      <c r="O1" s="2"/>
      <c r="P1" s="9"/>
      <c r="Q1" s="5"/>
      <c r="R1" s="5"/>
      <c r="S1" s="2"/>
      <c r="T1" s="9"/>
      <c r="U1" s="5"/>
      <c r="V1" s="5"/>
      <c r="W1" s="2"/>
      <c r="X1" s="9"/>
      <c r="Y1" s="5"/>
      <c r="Z1" s="5"/>
      <c r="AA1" s="2"/>
      <c r="AB1" s="9"/>
      <c r="AC1" s="5"/>
      <c r="AD1" s="5"/>
      <c r="AE1" s="2"/>
      <c r="AF1" s="9"/>
      <c r="AG1" s="5"/>
      <c r="AH1" s="5"/>
      <c r="AI1" s="2"/>
      <c r="AJ1" s="9"/>
    </row>
    <row r="2" spans="2:36" ht="15.75">
      <c r="B2" s="4"/>
      <c r="C2" s="4"/>
      <c r="D2" s="4"/>
      <c r="E2" s="2"/>
      <c r="F2" s="4"/>
      <c r="G2" s="2"/>
      <c r="H2" s="33" t="s">
        <v>25</v>
      </c>
      <c r="I2" s="33"/>
      <c r="J2" s="33"/>
      <c r="K2" s="33"/>
      <c r="L2" s="9"/>
      <c r="M2" s="4"/>
      <c r="N2" s="4"/>
      <c r="O2" s="2"/>
      <c r="P2" s="9"/>
      <c r="Q2" s="4"/>
      <c r="R2" s="4"/>
      <c r="S2" s="2"/>
      <c r="T2" s="9"/>
      <c r="U2" s="4"/>
      <c r="V2" s="4"/>
      <c r="W2" s="2"/>
      <c r="X2" s="9"/>
      <c r="Y2" s="4"/>
      <c r="Z2" s="4"/>
      <c r="AA2" s="2"/>
      <c r="AB2" s="9"/>
      <c r="AC2" s="4"/>
      <c r="AD2" s="4"/>
      <c r="AE2" s="2"/>
      <c r="AF2" s="9"/>
      <c r="AG2" s="4"/>
      <c r="AH2" s="4"/>
      <c r="AI2" s="2"/>
      <c r="AJ2" s="9"/>
    </row>
    <row r="3" spans="2:36" ht="15.75">
      <c r="B3" s="4"/>
      <c r="C3" s="4"/>
      <c r="D3" s="4"/>
      <c r="E3" s="2"/>
      <c r="F3" s="4"/>
      <c r="G3" s="2"/>
      <c r="H3" s="33" t="s">
        <v>23</v>
      </c>
      <c r="I3" s="33"/>
      <c r="J3" s="33"/>
      <c r="K3" s="33"/>
      <c r="L3" s="9"/>
      <c r="M3" s="4"/>
      <c r="N3" s="4"/>
      <c r="O3" s="2"/>
      <c r="P3" s="9"/>
      <c r="Q3" s="4"/>
      <c r="R3" s="4"/>
      <c r="S3" s="2"/>
      <c r="T3" s="9"/>
      <c r="U3" s="4"/>
      <c r="V3" s="4"/>
      <c r="W3" s="2"/>
      <c r="X3" s="9"/>
      <c r="Y3" s="4"/>
      <c r="Z3" s="4"/>
      <c r="AA3" s="2"/>
      <c r="AB3" s="9"/>
      <c r="AC3" s="4"/>
      <c r="AD3" s="4"/>
      <c r="AE3" s="2"/>
      <c r="AF3" s="9"/>
      <c r="AG3" s="4"/>
      <c r="AH3" s="4"/>
      <c r="AI3" s="2"/>
      <c r="AJ3" s="9"/>
    </row>
    <row r="4" spans="1:34" ht="14.25" customHeight="1">
      <c r="A4" s="7"/>
      <c r="B4" s="3"/>
      <c r="C4" s="3"/>
      <c r="D4" s="3"/>
      <c r="F4" s="3"/>
      <c r="I4" s="3"/>
      <c r="J4" s="3"/>
      <c r="M4" s="3"/>
      <c r="N4" s="3"/>
      <c r="Q4" s="3"/>
      <c r="R4" s="3"/>
      <c r="U4" s="3"/>
      <c r="V4" s="3"/>
      <c r="Y4" s="3"/>
      <c r="Z4" s="3"/>
      <c r="AC4" s="3"/>
      <c r="AD4" s="3"/>
      <c r="AG4" s="3"/>
      <c r="AH4" s="3"/>
    </row>
    <row r="5" spans="1:5" s="8" customFormat="1" ht="30.75" customHeight="1">
      <c r="A5" s="29" t="s">
        <v>16</v>
      </c>
      <c r="B5" s="29"/>
      <c r="C5" s="29"/>
      <c r="D5" s="29"/>
      <c r="E5" s="29"/>
    </row>
    <row r="6" spans="1:7" ht="24.75" customHeight="1">
      <c r="A6" s="31" t="s">
        <v>34</v>
      </c>
      <c r="B6" s="31"/>
      <c r="C6" s="31"/>
      <c r="D6" s="31"/>
      <c r="E6" s="31"/>
      <c r="F6" s="31"/>
      <c r="G6" s="31"/>
    </row>
    <row r="7" spans="1:36" s="12" customFormat="1" ht="47.25" customHeight="1">
      <c r="A7" s="34" t="s">
        <v>7</v>
      </c>
      <c r="B7" s="34" t="s">
        <v>8</v>
      </c>
      <c r="C7" s="24" t="s">
        <v>35</v>
      </c>
      <c r="D7" s="24" t="s">
        <v>35</v>
      </c>
      <c r="E7" s="24" t="s">
        <v>35</v>
      </c>
      <c r="F7" s="24" t="s">
        <v>35</v>
      </c>
      <c r="G7" s="24" t="s">
        <v>35</v>
      </c>
      <c r="H7" s="24" t="s">
        <v>35</v>
      </c>
      <c r="I7" s="24" t="s">
        <v>35</v>
      </c>
      <c r="J7" s="24" t="s">
        <v>35</v>
      </c>
      <c r="K7" s="24" t="s">
        <v>35</v>
      </c>
      <c r="L7" s="24" t="s">
        <v>35</v>
      </c>
      <c r="M7" s="24" t="s">
        <v>35</v>
      </c>
      <c r="N7" s="24" t="s">
        <v>35</v>
      </c>
      <c r="O7" s="24" t="s">
        <v>35</v>
      </c>
      <c r="P7" s="24" t="s">
        <v>35</v>
      </c>
      <c r="Q7" s="24" t="s">
        <v>35</v>
      </c>
      <c r="R7" s="24" t="s">
        <v>35</v>
      </c>
      <c r="S7" s="24" t="s">
        <v>35</v>
      </c>
      <c r="T7" s="24" t="s">
        <v>35</v>
      </c>
      <c r="U7" s="24" t="s">
        <v>35</v>
      </c>
      <c r="V7" s="24" t="s">
        <v>35</v>
      </c>
      <c r="W7" s="24" t="s">
        <v>35</v>
      </c>
      <c r="X7" s="24" t="s">
        <v>35</v>
      </c>
      <c r="Y7" s="24" t="s">
        <v>35</v>
      </c>
      <c r="Z7" s="24" t="s">
        <v>35</v>
      </c>
      <c r="AA7" s="24" t="s">
        <v>35</v>
      </c>
      <c r="AB7" s="24" t="s">
        <v>35</v>
      </c>
      <c r="AC7" s="24" t="s">
        <v>35</v>
      </c>
      <c r="AD7" s="24" t="s">
        <v>35</v>
      </c>
      <c r="AE7" s="24" t="s">
        <v>35</v>
      </c>
      <c r="AF7" s="24" t="s">
        <v>35</v>
      </c>
      <c r="AG7" s="24" t="s">
        <v>35</v>
      </c>
      <c r="AH7" s="24" t="s">
        <v>35</v>
      </c>
      <c r="AI7" s="24" t="s">
        <v>35</v>
      </c>
      <c r="AJ7" s="24" t="s">
        <v>35</v>
      </c>
    </row>
    <row r="8" spans="1:36" s="13" customFormat="1" ht="14.25" customHeight="1">
      <c r="A8" s="35"/>
      <c r="B8" s="35"/>
      <c r="C8" s="26" t="s">
        <v>36</v>
      </c>
      <c r="D8" s="26" t="s">
        <v>37</v>
      </c>
      <c r="E8" s="26" t="s">
        <v>30</v>
      </c>
      <c r="F8" s="26" t="s">
        <v>38</v>
      </c>
      <c r="G8" s="26" t="s">
        <v>39</v>
      </c>
      <c r="H8" s="26" t="s">
        <v>40</v>
      </c>
      <c r="I8" s="26" t="s">
        <v>41</v>
      </c>
      <c r="J8" s="26" t="s">
        <v>42</v>
      </c>
      <c r="K8" s="26" t="s">
        <v>43</v>
      </c>
      <c r="L8" s="26" t="s">
        <v>44</v>
      </c>
      <c r="M8" s="26" t="s">
        <v>29</v>
      </c>
      <c r="N8" s="26" t="s">
        <v>27</v>
      </c>
      <c r="O8" s="26" t="s">
        <v>26</v>
      </c>
      <c r="P8" s="26" t="s">
        <v>28</v>
      </c>
      <c r="Q8" s="26" t="s">
        <v>45</v>
      </c>
      <c r="R8" s="26" t="s">
        <v>46</v>
      </c>
      <c r="S8" s="26" t="s">
        <v>47</v>
      </c>
      <c r="T8" s="26" t="s">
        <v>48</v>
      </c>
      <c r="U8" s="26" t="s">
        <v>49</v>
      </c>
      <c r="V8" s="26" t="s">
        <v>50</v>
      </c>
      <c r="W8" s="26" t="s">
        <v>51</v>
      </c>
      <c r="X8" s="26" t="s">
        <v>52</v>
      </c>
      <c r="Y8" s="26" t="s">
        <v>53</v>
      </c>
      <c r="Z8" s="26" t="s">
        <v>54</v>
      </c>
      <c r="AA8" s="26" t="s">
        <v>55</v>
      </c>
      <c r="AB8" s="26" t="s">
        <v>56</v>
      </c>
      <c r="AC8" s="26" t="s">
        <v>57</v>
      </c>
      <c r="AD8" s="26" t="s">
        <v>58</v>
      </c>
      <c r="AE8" s="26" t="s">
        <v>59</v>
      </c>
      <c r="AF8" s="26" t="s">
        <v>60</v>
      </c>
      <c r="AG8" s="26" t="s">
        <v>61</v>
      </c>
      <c r="AH8" s="26" t="s">
        <v>62</v>
      </c>
      <c r="AI8" s="26" t="s">
        <v>63</v>
      </c>
      <c r="AJ8" s="26" t="s">
        <v>64</v>
      </c>
    </row>
    <row r="9" spans="1:36" s="13" customFormat="1" ht="14.25" customHeight="1">
      <c r="A9" s="15"/>
      <c r="B9" s="15" t="s">
        <v>9</v>
      </c>
      <c r="C9" s="36" t="s">
        <v>65</v>
      </c>
      <c r="D9" s="36" t="s">
        <v>66</v>
      </c>
      <c r="E9" s="36" t="s">
        <v>67</v>
      </c>
      <c r="F9" s="36" t="s">
        <v>68</v>
      </c>
      <c r="G9" s="36" t="s">
        <v>69</v>
      </c>
      <c r="H9" s="36" t="s">
        <v>70</v>
      </c>
      <c r="I9" s="36" t="s">
        <v>71</v>
      </c>
      <c r="J9" s="36" t="s">
        <v>72</v>
      </c>
      <c r="K9" s="36" t="s">
        <v>73</v>
      </c>
      <c r="L9" s="36" t="s">
        <v>74</v>
      </c>
      <c r="M9" s="36" t="s">
        <v>75</v>
      </c>
      <c r="N9" s="36" t="s">
        <v>76</v>
      </c>
      <c r="O9" s="36" t="s">
        <v>77</v>
      </c>
      <c r="P9" s="36" t="s">
        <v>78</v>
      </c>
      <c r="Q9" s="36" t="s">
        <v>79</v>
      </c>
      <c r="R9" s="36" t="s">
        <v>80</v>
      </c>
      <c r="S9" s="36" t="s">
        <v>81</v>
      </c>
      <c r="T9" s="36" t="s">
        <v>82</v>
      </c>
      <c r="U9" s="36" t="s">
        <v>83</v>
      </c>
      <c r="V9" s="36" t="s">
        <v>84</v>
      </c>
      <c r="W9" s="36" t="s">
        <v>85</v>
      </c>
      <c r="X9" s="36" t="s">
        <v>86</v>
      </c>
      <c r="Y9" s="36" t="s">
        <v>87</v>
      </c>
      <c r="Z9" s="36" t="s">
        <v>88</v>
      </c>
      <c r="AA9" s="36" t="s">
        <v>89</v>
      </c>
      <c r="AB9" s="36" t="s">
        <v>90</v>
      </c>
      <c r="AC9" s="36" t="s">
        <v>91</v>
      </c>
      <c r="AD9" s="36" t="s">
        <v>92</v>
      </c>
      <c r="AE9" s="36" t="s">
        <v>93</v>
      </c>
      <c r="AF9" s="36" t="s">
        <v>94</v>
      </c>
      <c r="AG9" s="36" t="s">
        <v>95</v>
      </c>
      <c r="AH9" s="36" t="s">
        <v>96</v>
      </c>
      <c r="AI9" s="36" t="s">
        <v>97</v>
      </c>
      <c r="AJ9" s="37" t="s">
        <v>98</v>
      </c>
    </row>
    <row r="10" spans="1:36" s="13" customFormat="1" ht="14.25" customHeight="1">
      <c r="A10" s="15"/>
      <c r="B10" s="15" t="s">
        <v>10</v>
      </c>
      <c r="C10" s="38" t="s">
        <v>65</v>
      </c>
      <c r="D10" s="38" t="s">
        <v>66</v>
      </c>
      <c r="E10" s="38" t="s">
        <v>67</v>
      </c>
      <c r="F10" s="38" t="s">
        <v>68</v>
      </c>
      <c r="G10" s="38" t="s">
        <v>69</v>
      </c>
      <c r="H10" s="38" t="s">
        <v>70</v>
      </c>
      <c r="I10" s="38" t="s">
        <v>71</v>
      </c>
      <c r="J10" s="38" t="s">
        <v>72</v>
      </c>
      <c r="K10" s="38" t="s">
        <v>73</v>
      </c>
      <c r="L10" s="38" t="s">
        <v>74</v>
      </c>
      <c r="M10" s="38" t="s">
        <v>75</v>
      </c>
      <c r="N10" s="38" t="s">
        <v>76</v>
      </c>
      <c r="O10" s="38" t="s">
        <v>77</v>
      </c>
      <c r="P10" s="38" t="s">
        <v>78</v>
      </c>
      <c r="Q10" s="38" t="s">
        <v>79</v>
      </c>
      <c r="R10" s="38" t="s">
        <v>80</v>
      </c>
      <c r="S10" s="38" t="s">
        <v>81</v>
      </c>
      <c r="T10" s="38" t="s">
        <v>82</v>
      </c>
      <c r="U10" s="38" t="s">
        <v>83</v>
      </c>
      <c r="V10" s="38" t="s">
        <v>84</v>
      </c>
      <c r="W10" s="38" t="s">
        <v>85</v>
      </c>
      <c r="X10" s="38" t="s">
        <v>86</v>
      </c>
      <c r="Y10" s="38" t="s">
        <v>87</v>
      </c>
      <c r="Z10" s="38" t="s">
        <v>88</v>
      </c>
      <c r="AA10" s="38" t="s">
        <v>89</v>
      </c>
      <c r="AB10" s="38" t="s">
        <v>90</v>
      </c>
      <c r="AC10" s="38" t="s">
        <v>91</v>
      </c>
      <c r="AD10" s="38" t="s">
        <v>92</v>
      </c>
      <c r="AE10" s="38" t="s">
        <v>93</v>
      </c>
      <c r="AF10" s="38" t="s">
        <v>94</v>
      </c>
      <c r="AG10" s="38" t="s">
        <v>95</v>
      </c>
      <c r="AH10" s="38" t="s">
        <v>96</v>
      </c>
      <c r="AI10" s="38" t="s">
        <v>97</v>
      </c>
      <c r="AJ10" s="37" t="s">
        <v>98</v>
      </c>
    </row>
    <row r="11" spans="1:36" s="8" customFormat="1" ht="12.75">
      <c r="A11" s="28" t="s">
        <v>6</v>
      </c>
      <c r="B11" s="22" t="s">
        <v>3</v>
      </c>
      <c r="C11" s="39">
        <f>C10*45%/100</f>
        <v>2.29005</v>
      </c>
      <c r="D11" s="39">
        <f>D10*45%/100</f>
        <v>3.20625</v>
      </c>
      <c r="E11" s="39">
        <f>E10*45%/100</f>
        <v>2.0754</v>
      </c>
      <c r="F11" s="39">
        <f>F10*30%/100</f>
        <v>1.8414</v>
      </c>
      <c r="G11" s="39">
        <f>G10*45%/100</f>
        <v>2.0871</v>
      </c>
      <c r="H11" s="39">
        <f>H10*45%/100</f>
        <v>2.65455</v>
      </c>
      <c r="I11" s="39">
        <f>I10*10%/100</f>
        <v>0.6126</v>
      </c>
      <c r="J11" s="39">
        <f>J10*30%/100</f>
        <v>1.3809</v>
      </c>
      <c r="K11" s="39">
        <f>K10*45%/100</f>
        <v>2.3742</v>
      </c>
      <c r="L11" s="39">
        <f>L10*45%/100</f>
        <v>1.8688500000000001</v>
      </c>
      <c r="M11" s="39">
        <f>M10*10%/100</f>
        <v>0.5871000000000001</v>
      </c>
      <c r="N11" s="39">
        <f>N10*30%/100</f>
        <v>1.4298</v>
      </c>
      <c r="O11" s="39">
        <f>O10*45%/100</f>
        <v>2.30535</v>
      </c>
      <c r="P11" s="39">
        <f>P10*45%/100</f>
        <v>3.1473</v>
      </c>
      <c r="Q11" s="39">
        <f>Q10*10%/100</f>
        <v>0.5114</v>
      </c>
      <c r="R11" s="39">
        <f>R10*30%/100</f>
        <v>2.1465</v>
      </c>
      <c r="S11" s="39">
        <f>S10*45%/100</f>
        <v>3.15</v>
      </c>
      <c r="T11" s="39">
        <f>T10*45%/100</f>
        <v>2.3661</v>
      </c>
      <c r="U11" s="39">
        <f>U10*10%/100</f>
        <v>0.6997000000000001</v>
      </c>
      <c r="V11" s="39">
        <f>V10*30%/100</f>
        <v>1.5654</v>
      </c>
      <c r="W11" s="39">
        <f>W10*45%/100</f>
        <v>2.34315</v>
      </c>
      <c r="X11" s="39">
        <f>X10*45%/100</f>
        <v>2.3553</v>
      </c>
      <c r="Y11" s="39">
        <f>Y10*10%/100</f>
        <v>0.5287000000000001</v>
      </c>
      <c r="Z11" s="39">
        <f>Z10*30%/100</f>
        <v>0.9609000000000001</v>
      </c>
      <c r="AA11" s="39">
        <f>AA10*45%/100</f>
        <v>1.45665</v>
      </c>
      <c r="AB11" s="39">
        <f>AB10*45%/100</f>
        <v>1.5003</v>
      </c>
      <c r="AC11" s="39">
        <f>AC10*10%/100</f>
        <v>0.3249</v>
      </c>
      <c r="AD11" s="39">
        <f>AD10*30%/100</f>
        <v>0.9815999999999999</v>
      </c>
      <c r="AE11" s="39">
        <f>AE10*45%/100</f>
        <v>2.28465</v>
      </c>
      <c r="AF11" s="39">
        <f>AF10*45%/100</f>
        <v>2.33235</v>
      </c>
      <c r="AG11" s="39">
        <f>AG10*10%/100</f>
        <v>0.3268</v>
      </c>
      <c r="AH11" s="39">
        <f>AH10*30%/100</f>
        <v>0.9798</v>
      </c>
      <c r="AI11" s="39">
        <f>AI10*45%/100</f>
        <v>1.4926499999999998</v>
      </c>
      <c r="AJ11" s="39">
        <f>AJ10*45%/100</f>
        <v>2.772</v>
      </c>
    </row>
    <row r="12" spans="1:36" s="8" customFormat="1" ht="16.5" customHeight="1">
      <c r="A12" s="28"/>
      <c r="B12" s="17" t="s">
        <v>13</v>
      </c>
      <c r="C12" s="40">
        <f aca="true" t="shared" si="0" ref="C12:I12">1007.68*C11</f>
        <v>2307.6375839999996</v>
      </c>
      <c r="D12" s="40">
        <f t="shared" si="0"/>
        <v>3230.874</v>
      </c>
      <c r="E12" s="40">
        <f t="shared" si="0"/>
        <v>2091.339072</v>
      </c>
      <c r="F12" s="40">
        <f t="shared" si="0"/>
        <v>1855.5419519999998</v>
      </c>
      <c r="G12" s="40">
        <f t="shared" si="0"/>
        <v>2103.1289279999996</v>
      </c>
      <c r="H12" s="40">
        <f t="shared" si="0"/>
        <v>2674.936944</v>
      </c>
      <c r="I12" s="40">
        <f t="shared" si="0"/>
        <v>617.304768</v>
      </c>
      <c r="J12" s="40">
        <f aca="true" t="shared" si="1" ref="J12:AC12">1007.68*J11</f>
        <v>1391.505312</v>
      </c>
      <c r="K12" s="40">
        <f t="shared" si="1"/>
        <v>2392.433856</v>
      </c>
      <c r="L12" s="40">
        <f t="shared" si="1"/>
        <v>1883.202768</v>
      </c>
      <c r="M12" s="40">
        <f t="shared" si="1"/>
        <v>591.608928</v>
      </c>
      <c r="N12" s="40">
        <f t="shared" si="1"/>
        <v>1440.7808639999998</v>
      </c>
      <c r="O12" s="40">
        <f t="shared" si="1"/>
        <v>2323.0550879999996</v>
      </c>
      <c r="P12" s="40">
        <f t="shared" si="1"/>
        <v>3171.471264</v>
      </c>
      <c r="Q12" s="40">
        <f t="shared" si="1"/>
        <v>515.327552</v>
      </c>
      <c r="R12" s="40">
        <f t="shared" si="1"/>
        <v>2162.98512</v>
      </c>
      <c r="S12" s="40">
        <f t="shared" si="1"/>
        <v>3174.1919999999996</v>
      </c>
      <c r="T12" s="40">
        <f t="shared" si="1"/>
        <v>2384.271648</v>
      </c>
      <c r="U12" s="40">
        <f t="shared" si="1"/>
        <v>705.073696</v>
      </c>
      <c r="V12" s="40">
        <f t="shared" si="1"/>
        <v>1577.4222719999998</v>
      </c>
      <c r="W12" s="40">
        <f t="shared" si="1"/>
        <v>2361.145392</v>
      </c>
      <c r="X12" s="40">
        <f t="shared" si="1"/>
        <v>2373.388704</v>
      </c>
      <c r="Y12" s="40">
        <f t="shared" si="1"/>
        <v>532.7604160000001</v>
      </c>
      <c r="Z12" s="40">
        <f t="shared" si="1"/>
        <v>968.279712</v>
      </c>
      <c r="AA12" s="40">
        <f t="shared" si="1"/>
        <v>1467.837072</v>
      </c>
      <c r="AB12" s="40">
        <f t="shared" si="1"/>
        <v>1511.8223039999998</v>
      </c>
      <c r="AC12" s="40">
        <f t="shared" si="1"/>
        <v>327.395232</v>
      </c>
      <c r="AD12" s="40">
        <f aca="true" t="shared" si="2" ref="AD12:AJ12">1007.68*AD11</f>
        <v>989.1386879999999</v>
      </c>
      <c r="AE12" s="40">
        <f t="shared" si="2"/>
        <v>2302.196112</v>
      </c>
      <c r="AF12" s="40">
        <f t="shared" si="2"/>
        <v>2350.262448</v>
      </c>
      <c r="AG12" s="40">
        <f t="shared" si="2"/>
        <v>329.30982399999994</v>
      </c>
      <c r="AH12" s="40">
        <f t="shared" si="2"/>
        <v>987.3248639999999</v>
      </c>
      <c r="AI12" s="40">
        <f t="shared" si="2"/>
        <v>1504.1135519999998</v>
      </c>
      <c r="AJ12" s="40">
        <f t="shared" si="2"/>
        <v>2793.28896</v>
      </c>
    </row>
    <row r="13" spans="1:36" s="8" customFormat="1" ht="24.75" customHeight="1">
      <c r="A13" s="28"/>
      <c r="B13" s="17" t="s">
        <v>2</v>
      </c>
      <c r="C13" s="41">
        <f aca="true" t="shared" si="3" ref="C13:I13">C12/C9/12</f>
        <v>0.37787999999999994</v>
      </c>
      <c r="D13" s="41">
        <f t="shared" si="3"/>
        <v>0.37788</v>
      </c>
      <c r="E13" s="41">
        <f t="shared" si="3"/>
        <v>0.37788000000000005</v>
      </c>
      <c r="F13" s="41">
        <f t="shared" si="3"/>
        <v>0.25192</v>
      </c>
      <c r="G13" s="41">
        <f t="shared" si="3"/>
        <v>0.37787999999999994</v>
      </c>
      <c r="H13" s="41">
        <f t="shared" si="3"/>
        <v>0.37788</v>
      </c>
      <c r="I13" s="41">
        <f t="shared" si="3"/>
        <v>0.08397333333333333</v>
      </c>
      <c r="J13" s="41">
        <f aca="true" t="shared" si="4" ref="J13:AC13">J12/J9/12</f>
        <v>0.25192</v>
      </c>
      <c r="K13" s="41">
        <f t="shared" si="4"/>
        <v>0.37788</v>
      </c>
      <c r="L13" s="41">
        <f t="shared" si="4"/>
        <v>0.37788</v>
      </c>
      <c r="M13" s="41">
        <f t="shared" si="4"/>
        <v>0.08397333333333333</v>
      </c>
      <c r="N13" s="41">
        <f t="shared" si="4"/>
        <v>0.25192</v>
      </c>
      <c r="O13" s="41">
        <f t="shared" si="4"/>
        <v>0.37788</v>
      </c>
      <c r="P13" s="41">
        <f t="shared" si="4"/>
        <v>0.37788</v>
      </c>
      <c r="Q13" s="41">
        <f t="shared" si="4"/>
        <v>0.08397333333333333</v>
      </c>
      <c r="R13" s="41">
        <f t="shared" si="4"/>
        <v>0.25192</v>
      </c>
      <c r="S13" s="41">
        <f t="shared" si="4"/>
        <v>0.37787999999999994</v>
      </c>
      <c r="T13" s="41">
        <f t="shared" si="4"/>
        <v>0.37788</v>
      </c>
      <c r="U13" s="41">
        <f t="shared" si="4"/>
        <v>0.08397333333333333</v>
      </c>
      <c r="V13" s="41">
        <f t="shared" si="4"/>
        <v>0.25192</v>
      </c>
      <c r="W13" s="41">
        <f t="shared" si="4"/>
        <v>0.37787999999999994</v>
      </c>
      <c r="X13" s="41">
        <f t="shared" si="4"/>
        <v>0.37788</v>
      </c>
      <c r="Y13" s="41">
        <f t="shared" si="4"/>
        <v>0.08397333333333334</v>
      </c>
      <c r="Z13" s="41">
        <f t="shared" si="4"/>
        <v>0.25192</v>
      </c>
      <c r="AA13" s="41">
        <f t="shared" si="4"/>
        <v>0.37788</v>
      </c>
      <c r="AB13" s="41">
        <f t="shared" si="4"/>
        <v>0.37788</v>
      </c>
      <c r="AC13" s="41">
        <f t="shared" si="4"/>
        <v>0.08397333333333334</v>
      </c>
      <c r="AD13" s="41">
        <f aca="true" t="shared" si="5" ref="AD13:AJ13">AD12/AD9/12</f>
        <v>0.25192</v>
      </c>
      <c r="AE13" s="41">
        <f t="shared" si="5"/>
        <v>0.37788</v>
      </c>
      <c r="AF13" s="41">
        <f t="shared" si="5"/>
        <v>0.37788</v>
      </c>
      <c r="AG13" s="41">
        <f t="shared" si="5"/>
        <v>0.0839733333333333</v>
      </c>
      <c r="AH13" s="41">
        <f t="shared" si="5"/>
        <v>0.25192</v>
      </c>
      <c r="AI13" s="41">
        <f t="shared" si="5"/>
        <v>0.37788</v>
      </c>
      <c r="AJ13" s="41">
        <f t="shared" si="5"/>
        <v>0.37788</v>
      </c>
    </row>
    <row r="14" spans="1:36" s="8" customFormat="1" ht="15" customHeight="1">
      <c r="A14" s="28"/>
      <c r="B14" s="17" t="s">
        <v>0</v>
      </c>
      <c r="C14" s="42" t="s">
        <v>14</v>
      </c>
      <c r="D14" s="42" t="s">
        <v>14</v>
      </c>
      <c r="E14" s="42" t="s">
        <v>14</v>
      </c>
      <c r="F14" s="42" t="s">
        <v>14</v>
      </c>
      <c r="G14" s="42" t="s">
        <v>14</v>
      </c>
      <c r="H14" s="42" t="s">
        <v>14</v>
      </c>
      <c r="I14" s="42" t="s">
        <v>14</v>
      </c>
      <c r="J14" s="42" t="s">
        <v>14</v>
      </c>
      <c r="K14" s="42" t="s">
        <v>14</v>
      </c>
      <c r="L14" s="42" t="s">
        <v>14</v>
      </c>
      <c r="M14" s="42" t="s">
        <v>14</v>
      </c>
      <c r="N14" s="42" t="s">
        <v>14</v>
      </c>
      <c r="O14" s="42" t="s">
        <v>14</v>
      </c>
      <c r="P14" s="42" t="s">
        <v>14</v>
      </c>
      <c r="Q14" s="42" t="s">
        <v>14</v>
      </c>
      <c r="R14" s="42" t="s">
        <v>14</v>
      </c>
      <c r="S14" s="42" t="s">
        <v>14</v>
      </c>
      <c r="T14" s="42" t="s">
        <v>14</v>
      </c>
      <c r="U14" s="42" t="s">
        <v>14</v>
      </c>
      <c r="V14" s="42" t="s">
        <v>14</v>
      </c>
      <c r="W14" s="42" t="s">
        <v>14</v>
      </c>
      <c r="X14" s="42" t="s">
        <v>14</v>
      </c>
      <c r="Y14" s="42" t="s">
        <v>14</v>
      </c>
      <c r="Z14" s="42" t="s">
        <v>14</v>
      </c>
      <c r="AA14" s="42" t="s">
        <v>14</v>
      </c>
      <c r="AB14" s="42" t="s">
        <v>14</v>
      </c>
      <c r="AC14" s="42" t="s">
        <v>14</v>
      </c>
      <c r="AD14" s="42" t="s">
        <v>14</v>
      </c>
      <c r="AE14" s="42" t="s">
        <v>14</v>
      </c>
      <c r="AF14" s="42" t="s">
        <v>14</v>
      </c>
      <c r="AG14" s="42" t="s">
        <v>14</v>
      </c>
      <c r="AH14" s="42" t="s">
        <v>14</v>
      </c>
      <c r="AI14" s="42" t="s">
        <v>14</v>
      </c>
      <c r="AJ14" s="42" t="s">
        <v>14</v>
      </c>
    </row>
    <row r="15" spans="1:36" s="8" customFormat="1" ht="12.75">
      <c r="A15" s="30" t="s">
        <v>17</v>
      </c>
      <c r="B15" s="19" t="s">
        <v>4</v>
      </c>
      <c r="C15" s="43">
        <f aca="true" t="shared" si="6" ref="C15:I15">C10*10%/10</f>
        <v>5.089</v>
      </c>
      <c r="D15" s="43">
        <f t="shared" si="6"/>
        <v>7.125</v>
      </c>
      <c r="E15" s="43">
        <f t="shared" si="6"/>
        <v>4.612</v>
      </c>
      <c r="F15" s="43">
        <f t="shared" si="6"/>
        <v>6.138</v>
      </c>
      <c r="G15" s="43">
        <f t="shared" si="6"/>
        <v>4.638</v>
      </c>
      <c r="H15" s="43">
        <f t="shared" si="6"/>
        <v>5.899</v>
      </c>
      <c r="I15" s="43">
        <f t="shared" si="6"/>
        <v>6.126</v>
      </c>
      <c r="J15" s="43">
        <f aca="true" t="shared" si="7" ref="J15:AC15">J10*10%/10</f>
        <v>4.603</v>
      </c>
      <c r="K15" s="43">
        <f t="shared" si="7"/>
        <v>5.276000000000001</v>
      </c>
      <c r="L15" s="43">
        <f t="shared" si="7"/>
        <v>4.1530000000000005</v>
      </c>
      <c r="M15" s="43">
        <f t="shared" si="7"/>
        <v>5.871</v>
      </c>
      <c r="N15" s="43">
        <f t="shared" si="7"/>
        <v>4.766</v>
      </c>
      <c r="O15" s="43">
        <f t="shared" si="7"/>
        <v>5.122999999999999</v>
      </c>
      <c r="P15" s="43">
        <f t="shared" si="7"/>
        <v>6.994</v>
      </c>
      <c r="Q15" s="43">
        <f t="shared" si="7"/>
        <v>5.114</v>
      </c>
      <c r="R15" s="43">
        <f t="shared" si="7"/>
        <v>7.154999999999999</v>
      </c>
      <c r="S15" s="43">
        <f t="shared" si="7"/>
        <v>7</v>
      </c>
      <c r="T15" s="43">
        <f t="shared" si="7"/>
        <v>5.258</v>
      </c>
      <c r="U15" s="43">
        <f t="shared" si="7"/>
        <v>6.997000000000002</v>
      </c>
      <c r="V15" s="43">
        <f t="shared" si="7"/>
        <v>5.218</v>
      </c>
      <c r="W15" s="43">
        <f t="shared" si="7"/>
        <v>5.207000000000001</v>
      </c>
      <c r="X15" s="43">
        <f t="shared" si="7"/>
        <v>5.234</v>
      </c>
      <c r="Y15" s="43">
        <f t="shared" si="7"/>
        <v>5.287000000000001</v>
      </c>
      <c r="Z15" s="43">
        <f t="shared" si="7"/>
        <v>3.2030000000000003</v>
      </c>
      <c r="AA15" s="43">
        <f t="shared" si="7"/>
        <v>3.2369999999999997</v>
      </c>
      <c r="AB15" s="43">
        <f t="shared" si="7"/>
        <v>3.3339999999999996</v>
      </c>
      <c r="AC15" s="43">
        <f t="shared" si="7"/>
        <v>3.249</v>
      </c>
      <c r="AD15" s="43">
        <f aca="true" t="shared" si="8" ref="AD15:AJ15">AD10*10%/10</f>
        <v>3.272</v>
      </c>
      <c r="AE15" s="43">
        <f t="shared" si="8"/>
        <v>5.077</v>
      </c>
      <c r="AF15" s="43">
        <f t="shared" si="8"/>
        <v>5.183</v>
      </c>
      <c r="AG15" s="43">
        <f t="shared" si="8"/>
        <v>3.268</v>
      </c>
      <c r="AH15" s="43">
        <f t="shared" si="8"/>
        <v>3.2660000000000005</v>
      </c>
      <c r="AI15" s="43">
        <f t="shared" si="8"/>
        <v>3.317</v>
      </c>
      <c r="AJ15" s="43">
        <f t="shared" si="8"/>
        <v>6.16</v>
      </c>
    </row>
    <row r="16" spans="1:37" s="8" customFormat="1" ht="12.75" customHeight="1">
      <c r="A16" s="30"/>
      <c r="B16" s="18" t="s">
        <v>13</v>
      </c>
      <c r="C16" s="56">
        <f aca="true" t="shared" si="9" ref="C16:I16">2281.73*C15</f>
        <v>11611.723970000001</v>
      </c>
      <c r="D16" s="56">
        <f t="shared" si="9"/>
        <v>16257.32625</v>
      </c>
      <c r="E16" s="57">
        <f t="shared" si="9"/>
        <v>10523.33876</v>
      </c>
      <c r="F16" s="56">
        <f t="shared" si="9"/>
        <v>14005.25874</v>
      </c>
      <c r="G16" s="57">
        <f t="shared" si="9"/>
        <v>10582.66374</v>
      </c>
      <c r="H16" s="57">
        <f t="shared" si="9"/>
        <v>13459.92527</v>
      </c>
      <c r="I16" s="56">
        <f t="shared" si="9"/>
        <v>13977.877980000001</v>
      </c>
      <c r="J16" s="56">
        <f aca="true" t="shared" si="10" ref="J16:AC16">2281.73*J15</f>
        <v>10502.803189999999</v>
      </c>
      <c r="K16" s="57">
        <f t="shared" si="10"/>
        <v>12038.407480000002</v>
      </c>
      <c r="L16" s="57">
        <f t="shared" si="10"/>
        <v>9476.024690000002</v>
      </c>
      <c r="M16" s="56">
        <f t="shared" si="10"/>
        <v>13396.036830000001</v>
      </c>
      <c r="N16" s="56">
        <f t="shared" si="10"/>
        <v>10874.72518</v>
      </c>
      <c r="O16" s="57">
        <f t="shared" si="10"/>
        <v>11689.302789999998</v>
      </c>
      <c r="P16" s="57">
        <f t="shared" si="10"/>
        <v>15958.419619999999</v>
      </c>
      <c r="Q16" s="56">
        <f t="shared" si="10"/>
        <v>11668.76722</v>
      </c>
      <c r="R16" s="56">
        <f t="shared" si="10"/>
        <v>16325.778149999998</v>
      </c>
      <c r="S16" s="57">
        <f t="shared" si="10"/>
        <v>15972.11</v>
      </c>
      <c r="T16" s="57">
        <f t="shared" si="10"/>
        <v>11997.33634</v>
      </c>
      <c r="U16" s="56">
        <f t="shared" si="10"/>
        <v>15965.264810000004</v>
      </c>
      <c r="V16" s="56">
        <f t="shared" si="10"/>
        <v>11906.06714</v>
      </c>
      <c r="W16" s="57">
        <f t="shared" si="10"/>
        <v>11880.968110000002</v>
      </c>
      <c r="X16" s="57">
        <f t="shared" si="10"/>
        <v>11942.57482</v>
      </c>
      <c r="Y16" s="56">
        <f t="shared" si="10"/>
        <v>12063.506510000001</v>
      </c>
      <c r="Z16" s="56">
        <f t="shared" si="10"/>
        <v>7308.381190000001</v>
      </c>
      <c r="AA16" s="57">
        <f t="shared" si="10"/>
        <v>7385.960009999999</v>
      </c>
      <c r="AB16" s="57">
        <f t="shared" si="10"/>
        <v>7607.28782</v>
      </c>
      <c r="AC16" s="56">
        <f t="shared" si="10"/>
        <v>7413.340770000001</v>
      </c>
      <c r="AD16" s="56">
        <f aca="true" t="shared" si="11" ref="AD16:AJ16">2281.73*AD15</f>
        <v>7465.820559999999</v>
      </c>
      <c r="AE16" s="57">
        <f t="shared" si="11"/>
        <v>11584.343209999999</v>
      </c>
      <c r="AF16" s="57">
        <f t="shared" si="11"/>
        <v>11826.20659</v>
      </c>
      <c r="AG16" s="56">
        <f t="shared" si="11"/>
        <v>7456.6936399999995</v>
      </c>
      <c r="AH16" s="56">
        <f t="shared" si="11"/>
        <v>7452.130180000001</v>
      </c>
      <c r="AI16" s="57">
        <f t="shared" si="11"/>
        <v>7568.49841</v>
      </c>
      <c r="AJ16" s="57">
        <f t="shared" si="11"/>
        <v>14055.4568</v>
      </c>
      <c r="AK16" s="58"/>
    </row>
    <row r="17" spans="1:36" s="8" customFormat="1" ht="24" customHeight="1">
      <c r="A17" s="30"/>
      <c r="B17" s="18" t="s">
        <v>2</v>
      </c>
      <c r="C17" s="44">
        <f aca="true" t="shared" si="12" ref="C17:I17">C16/C9/12</f>
        <v>1.901441666666667</v>
      </c>
      <c r="D17" s="44">
        <f t="shared" si="12"/>
        <v>1.9014416666666667</v>
      </c>
      <c r="E17" s="45">
        <f t="shared" si="12"/>
        <v>1.901441666666667</v>
      </c>
      <c r="F17" s="44">
        <f t="shared" si="12"/>
        <v>1.9014416666666667</v>
      </c>
      <c r="G17" s="45">
        <f t="shared" si="12"/>
        <v>1.9014416666666667</v>
      </c>
      <c r="H17" s="45">
        <f t="shared" si="12"/>
        <v>1.9014416666666667</v>
      </c>
      <c r="I17" s="44">
        <f t="shared" si="12"/>
        <v>1.9014416666666667</v>
      </c>
      <c r="J17" s="44">
        <f aca="true" t="shared" si="13" ref="J17:AC17">J16/J9/12</f>
        <v>1.9014416666666663</v>
      </c>
      <c r="K17" s="45">
        <f t="shared" si="13"/>
        <v>1.901441666666667</v>
      </c>
      <c r="L17" s="45">
        <f t="shared" si="13"/>
        <v>1.901441666666667</v>
      </c>
      <c r="M17" s="44">
        <f t="shared" si="13"/>
        <v>1.9014416666666667</v>
      </c>
      <c r="N17" s="44">
        <f t="shared" si="13"/>
        <v>1.9014416666666667</v>
      </c>
      <c r="O17" s="45">
        <f t="shared" si="13"/>
        <v>1.9014416666666667</v>
      </c>
      <c r="P17" s="45">
        <f t="shared" si="13"/>
        <v>1.9014416666666667</v>
      </c>
      <c r="Q17" s="44">
        <f t="shared" si="13"/>
        <v>1.9014416666666667</v>
      </c>
      <c r="R17" s="44">
        <f t="shared" si="13"/>
        <v>1.9014416666666663</v>
      </c>
      <c r="S17" s="45">
        <f t="shared" si="13"/>
        <v>1.9014416666666667</v>
      </c>
      <c r="T17" s="45">
        <f t="shared" si="13"/>
        <v>1.901441666666667</v>
      </c>
      <c r="U17" s="44">
        <f t="shared" si="13"/>
        <v>1.901441666666667</v>
      </c>
      <c r="V17" s="44">
        <f t="shared" si="13"/>
        <v>1.9014416666666667</v>
      </c>
      <c r="W17" s="45">
        <f t="shared" si="13"/>
        <v>1.9014416666666667</v>
      </c>
      <c r="X17" s="45">
        <f t="shared" si="13"/>
        <v>1.9014416666666667</v>
      </c>
      <c r="Y17" s="44">
        <f t="shared" si="13"/>
        <v>1.9014416666666667</v>
      </c>
      <c r="Z17" s="44">
        <f t="shared" si="13"/>
        <v>1.901441666666667</v>
      </c>
      <c r="AA17" s="45">
        <f t="shared" si="13"/>
        <v>1.9014416666666663</v>
      </c>
      <c r="AB17" s="45">
        <f t="shared" si="13"/>
        <v>1.9014416666666667</v>
      </c>
      <c r="AC17" s="44">
        <f t="shared" si="13"/>
        <v>1.901441666666667</v>
      </c>
      <c r="AD17" s="44">
        <f aca="true" t="shared" si="14" ref="AD17:AJ17">AD16/AD9/12</f>
        <v>1.9014416666666667</v>
      </c>
      <c r="AE17" s="45">
        <f t="shared" si="14"/>
        <v>1.9014416666666667</v>
      </c>
      <c r="AF17" s="45">
        <f t="shared" si="14"/>
        <v>1.901441666666667</v>
      </c>
      <c r="AG17" s="44">
        <f t="shared" si="14"/>
        <v>1.9014416666666663</v>
      </c>
      <c r="AH17" s="44">
        <f t="shared" si="14"/>
        <v>1.901441666666667</v>
      </c>
      <c r="AI17" s="45">
        <f t="shared" si="14"/>
        <v>1.9014416666666667</v>
      </c>
      <c r="AJ17" s="45">
        <f t="shared" si="14"/>
        <v>1.9014416666666667</v>
      </c>
    </row>
    <row r="18" spans="1:36" s="8" customFormat="1" ht="13.5" customHeight="1">
      <c r="A18" s="30"/>
      <c r="B18" s="17" t="s">
        <v>0</v>
      </c>
      <c r="C18" s="42" t="s">
        <v>14</v>
      </c>
      <c r="D18" s="42" t="s">
        <v>14</v>
      </c>
      <c r="E18" s="42" t="s">
        <v>14</v>
      </c>
      <c r="F18" s="42" t="s">
        <v>14</v>
      </c>
      <c r="G18" s="42" t="s">
        <v>14</v>
      </c>
      <c r="H18" s="42" t="s">
        <v>14</v>
      </c>
      <c r="I18" s="42" t="s">
        <v>14</v>
      </c>
      <c r="J18" s="42" t="s">
        <v>14</v>
      </c>
      <c r="K18" s="42" t="s">
        <v>14</v>
      </c>
      <c r="L18" s="42" t="s">
        <v>14</v>
      </c>
      <c r="M18" s="42" t="s">
        <v>14</v>
      </c>
      <c r="N18" s="42" t="s">
        <v>14</v>
      </c>
      <c r="O18" s="42" t="s">
        <v>14</v>
      </c>
      <c r="P18" s="42" t="s">
        <v>14</v>
      </c>
      <c r="Q18" s="42" t="s">
        <v>14</v>
      </c>
      <c r="R18" s="42" t="s">
        <v>14</v>
      </c>
      <c r="S18" s="42" t="s">
        <v>14</v>
      </c>
      <c r="T18" s="42" t="s">
        <v>14</v>
      </c>
      <c r="U18" s="42" t="s">
        <v>14</v>
      </c>
      <c r="V18" s="42" t="s">
        <v>14</v>
      </c>
      <c r="W18" s="42" t="s">
        <v>14</v>
      </c>
      <c r="X18" s="42" t="s">
        <v>14</v>
      </c>
      <c r="Y18" s="42" t="s">
        <v>14</v>
      </c>
      <c r="Z18" s="42" t="s">
        <v>14</v>
      </c>
      <c r="AA18" s="42" t="s">
        <v>14</v>
      </c>
      <c r="AB18" s="42" t="s">
        <v>14</v>
      </c>
      <c r="AC18" s="42" t="s">
        <v>14</v>
      </c>
      <c r="AD18" s="42" t="s">
        <v>14</v>
      </c>
      <c r="AE18" s="42" t="s">
        <v>14</v>
      </c>
      <c r="AF18" s="42" t="s">
        <v>14</v>
      </c>
      <c r="AG18" s="42" t="s">
        <v>14</v>
      </c>
      <c r="AH18" s="42" t="s">
        <v>14</v>
      </c>
      <c r="AI18" s="42" t="s">
        <v>14</v>
      </c>
      <c r="AJ18" s="42" t="s">
        <v>14</v>
      </c>
    </row>
    <row r="19" spans="1:36" s="8" customFormat="1" ht="15" customHeight="1">
      <c r="A19" s="30" t="s">
        <v>18</v>
      </c>
      <c r="B19" s="23" t="s">
        <v>11</v>
      </c>
      <c r="C19" s="46" t="s">
        <v>99</v>
      </c>
      <c r="D19" s="46" t="s">
        <v>100</v>
      </c>
      <c r="E19" s="46" t="s">
        <v>101</v>
      </c>
      <c r="F19" s="46" t="s">
        <v>102</v>
      </c>
      <c r="G19" s="46" t="s">
        <v>103</v>
      </c>
      <c r="H19" s="46" t="s">
        <v>104</v>
      </c>
      <c r="I19" s="46" t="s">
        <v>105</v>
      </c>
      <c r="J19" s="46" t="s">
        <v>106</v>
      </c>
      <c r="K19" s="46" t="s">
        <v>107</v>
      </c>
      <c r="L19" s="46" t="s">
        <v>108</v>
      </c>
      <c r="M19" s="46" t="s">
        <v>109</v>
      </c>
      <c r="N19" s="46" t="s">
        <v>128</v>
      </c>
      <c r="O19" s="46" t="s">
        <v>110</v>
      </c>
      <c r="P19" s="46" t="s">
        <v>111</v>
      </c>
      <c r="Q19" s="46" t="s">
        <v>112</v>
      </c>
      <c r="R19" s="46" t="s">
        <v>113</v>
      </c>
      <c r="S19" s="46" t="s">
        <v>114</v>
      </c>
      <c r="T19" s="46" t="s">
        <v>115</v>
      </c>
      <c r="U19" s="46" t="s">
        <v>116</v>
      </c>
      <c r="V19" s="46" t="s">
        <v>117</v>
      </c>
      <c r="W19" s="46" t="s">
        <v>33</v>
      </c>
      <c r="X19" s="46" t="s">
        <v>118</v>
      </c>
      <c r="Y19" s="46" t="s">
        <v>119</v>
      </c>
      <c r="Z19" s="46" t="s">
        <v>120</v>
      </c>
      <c r="AA19" s="46" t="s">
        <v>121</v>
      </c>
      <c r="AB19" s="46" t="s">
        <v>122</v>
      </c>
      <c r="AC19" s="46" t="s">
        <v>123</v>
      </c>
      <c r="AD19" s="46" t="s">
        <v>123</v>
      </c>
      <c r="AE19" s="46" t="s">
        <v>124</v>
      </c>
      <c r="AF19" s="46" t="s">
        <v>125</v>
      </c>
      <c r="AG19" s="46" t="s">
        <v>32</v>
      </c>
      <c r="AH19" s="46" t="s">
        <v>126</v>
      </c>
      <c r="AI19" s="46" t="s">
        <v>127</v>
      </c>
      <c r="AJ19" s="47" t="s">
        <v>108</v>
      </c>
    </row>
    <row r="20" spans="1:36" s="8" customFormat="1" ht="12.75">
      <c r="A20" s="30"/>
      <c r="B20" s="19" t="s">
        <v>4</v>
      </c>
      <c r="C20" s="45">
        <f>C19*0.1</f>
        <v>43.120000000000005</v>
      </c>
      <c r="D20" s="45">
        <f>D19*0.1</f>
        <v>57.36000000000001</v>
      </c>
      <c r="E20" s="45">
        <f>E19*0.1</f>
        <v>40.36000000000001</v>
      </c>
      <c r="F20" s="45">
        <f>F19*0.1</f>
        <v>55.550000000000004</v>
      </c>
      <c r="G20" s="45">
        <f>G19*0.08</f>
        <v>32.44</v>
      </c>
      <c r="H20" s="45">
        <f>H19*0.1</f>
        <v>50.54</v>
      </c>
      <c r="I20" s="45">
        <f>I19*0.09</f>
        <v>46.98</v>
      </c>
      <c r="J20" s="45">
        <f>J19*0.08</f>
        <v>40.632</v>
      </c>
      <c r="K20" s="45">
        <f>K19*0.09</f>
        <v>43.379999999999995</v>
      </c>
      <c r="L20" s="45">
        <f>L19*0.08</f>
        <v>29.616</v>
      </c>
      <c r="M20" s="45">
        <f>M19*0.1</f>
        <v>47.52</v>
      </c>
      <c r="N20" s="45">
        <f>N19*0.1</f>
        <v>35.02</v>
      </c>
      <c r="O20" s="45">
        <f>O19*0.1</f>
        <v>42.78</v>
      </c>
      <c r="P20" s="45">
        <f>P19*0.08</f>
        <v>47.25600000000001</v>
      </c>
      <c r="Q20" s="45">
        <f>Q19*0.1</f>
        <v>43.370000000000005</v>
      </c>
      <c r="R20" s="45">
        <f>R19*0.11</f>
        <v>64.988</v>
      </c>
      <c r="S20" s="45">
        <f aca="true" t="shared" si="15" ref="S20:X20">S19*0.1</f>
        <v>57.56</v>
      </c>
      <c r="T20" s="45">
        <f t="shared" si="15"/>
        <v>44.410000000000004</v>
      </c>
      <c r="U20" s="45">
        <f>U19*0.1</f>
        <v>57.71000000000001</v>
      </c>
      <c r="V20" s="45">
        <f t="shared" si="15"/>
        <v>44.370000000000005</v>
      </c>
      <c r="W20" s="45">
        <f>W19*0.1</f>
        <v>44.04</v>
      </c>
      <c r="X20" s="45">
        <f t="shared" si="15"/>
        <v>44.650000000000006</v>
      </c>
      <c r="Y20" s="45">
        <f>Y19*0.11</f>
        <v>49.653999999999996</v>
      </c>
      <c r="Z20" s="45">
        <f>Z19*0.1</f>
        <v>26.64</v>
      </c>
      <c r="AA20" s="45">
        <f>AA19*0.1</f>
        <v>22.8</v>
      </c>
      <c r="AB20" s="45">
        <f>AB19*0.1</f>
        <v>27.200000000000003</v>
      </c>
      <c r="AC20" s="45">
        <f>AC19*0.1</f>
        <v>27.5</v>
      </c>
      <c r="AD20" s="45">
        <f>AD19*0.11</f>
        <v>30.25</v>
      </c>
      <c r="AE20" s="45">
        <f>AE19*0.1</f>
        <v>42.6</v>
      </c>
      <c r="AF20" s="45">
        <f>AF19*0.1</f>
        <v>43.6</v>
      </c>
      <c r="AG20" s="45">
        <f>AG19*0.1</f>
        <v>26.910000000000004</v>
      </c>
      <c r="AH20" s="45">
        <f>AH19*0.08</f>
        <v>30</v>
      </c>
      <c r="AI20" s="45">
        <f>AI19*0.1</f>
        <v>27.34</v>
      </c>
      <c r="AJ20" s="45">
        <f>AJ19*0.12</f>
        <v>44.424</v>
      </c>
    </row>
    <row r="21" spans="1:36" s="8" customFormat="1" ht="13.5" customHeight="1">
      <c r="A21" s="30"/>
      <c r="B21" s="18" t="s">
        <v>13</v>
      </c>
      <c r="C21" s="48">
        <f aca="true" t="shared" si="16" ref="C21:I21">445.14*C20</f>
        <v>19194.436800000003</v>
      </c>
      <c r="D21" s="48">
        <f t="shared" si="16"/>
        <v>25533.2304</v>
      </c>
      <c r="E21" s="45">
        <f t="shared" si="16"/>
        <v>17965.850400000003</v>
      </c>
      <c r="F21" s="48">
        <f t="shared" si="16"/>
        <v>24727.527000000002</v>
      </c>
      <c r="G21" s="45">
        <f t="shared" si="16"/>
        <v>14440.341599999998</v>
      </c>
      <c r="H21" s="45">
        <f t="shared" si="16"/>
        <v>22497.3756</v>
      </c>
      <c r="I21" s="48">
        <f t="shared" si="16"/>
        <v>20912.6772</v>
      </c>
      <c r="J21" s="48">
        <f aca="true" t="shared" si="17" ref="J21:AC21">445.14*J20</f>
        <v>18086.92848</v>
      </c>
      <c r="K21" s="45">
        <f t="shared" si="17"/>
        <v>19310.173199999997</v>
      </c>
      <c r="L21" s="45">
        <f t="shared" si="17"/>
        <v>13183.266239999999</v>
      </c>
      <c r="M21" s="48">
        <f t="shared" si="17"/>
        <v>21153.0528</v>
      </c>
      <c r="N21" s="48">
        <f t="shared" si="17"/>
        <v>15588.802800000001</v>
      </c>
      <c r="O21" s="45">
        <f t="shared" si="17"/>
        <v>19043.0892</v>
      </c>
      <c r="P21" s="45">
        <f t="shared" si="17"/>
        <v>21035.535840000004</v>
      </c>
      <c r="Q21" s="48">
        <f t="shared" si="17"/>
        <v>19305.721800000003</v>
      </c>
      <c r="R21" s="48">
        <f t="shared" si="17"/>
        <v>28928.758319999997</v>
      </c>
      <c r="S21" s="45">
        <f t="shared" si="17"/>
        <v>25622.2584</v>
      </c>
      <c r="T21" s="45">
        <f t="shared" si="17"/>
        <v>19768.667400000002</v>
      </c>
      <c r="U21" s="48">
        <f t="shared" si="17"/>
        <v>25689.029400000003</v>
      </c>
      <c r="V21" s="48">
        <f t="shared" si="17"/>
        <v>19750.861800000002</v>
      </c>
      <c r="W21" s="45">
        <f t="shared" si="17"/>
        <v>19603.9656</v>
      </c>
      <c r="X21" s="45">
        <f t="shared" si="17"/>
        <v>19875.501</v>
      </c>
      <c r="Y21" s="48">
        <f t="shared" si="17"/>
        <v>22102.981559999997</v>
      </c>
      <c r="Z21" s="48">
        <f t="shared" si="17"/>
        <v>11858.5296</v>
      </c>
      <c r="AA21" s="45">
        <f t="shared" si="17"/>
        <v>10149.192</v>
      </c>
      <c r="AB21" s="45">
        <f t="shared" si="17"/>
        <v>12107.808</v>
      </c>
      <c r="AC21" s="48">
        <f t="shared" si="17"/>
        <v>12241.35</v>
      </c>
      <c r="AD21" s="48">
        <f aca="true" t="shared" si="18" ref="AD21:AJ21">445.14*AD20</f>
        <v>13465.484999999999</v>
      </c>
      <c r="AE21" s="45">
        <f t="shared" si="18"/>
        <v>18962.964</v>
      </c>
      <c r="AF21" s="45">
        <f t="shared" si="18"/>
        <v>19408.104</v>
      </c>
      <c r="AG21" s="48">
        <f t="shared" si="18"/>
        <v>11978.717400000001</v>
      </c>
      <c r="AH21" s="48">
        <f t="shared" si="18"/>
        <v>13354.199999999999</v>
      </c>
      <c r="AI21" s="45">
        <f t="shared" si="18"/>
        <v>12170.1276</v>
      </c>
      <c r="AJ21" s="45">
        <f t="shared" si="18"/>
        <v>19774.89936</v>
      </c>
    </row>
    <row r="22" spans="1:36" s="8" customFormat="1" ht="24.75" customHeight="1">
      <c r="A22" s="30"/>
      <c r="B22" s="18" t="s">
        <v>2</v>
      </c>
      <c r="C22" s="44">
        <f aca="true" t="shared" si="19" ref="C22:I22">C21/C9/12</f>
        <v>3.1431251719394777</v>
      </c>
      <c r="D22" s="44">
        <f t="shared" si="19"/>
        <v>2.9863427368421056</v>
      </c>
      <c r="E22" s="45">
        <f t="shared" si="19"/>
        <v>3.2462146574154382</v>
      </c>
      <c r="F22" s="44">
        <f t="shared" si="19"/>
        <v>3.357163978494624</v>
      </c>
      <c r="G22" s="45">
        <f t="shared" si="19"/>
        <v>2.5945705045278133</v>
      </c>
      <c r="H22" s="45">
        <f t="shared" si="19"/>
        <v>3.178134090523818</v>
      </c>
      <c r="I22" s="44">
        <f t="shared" si="19"/>
        <v>2.8447977473065618</v>
      </c>
      <c r="J22" s="44">
        <f aca="true" t="shared" si="20" ref="J22:AC22">J21/J9/12</f>
        <v>3.2744819465565933</v>
      </c>
      <c r="K22" s="45">
        <f t="shared" si="20"/>
        <v>3.050002084912812</v>
      </c>
      <c r="L22" s="45">
        <f t="shared" si="20"/>
        <v>2.6453299301709605</v>
      </c>
      <c r="M22" s="44">
        <f t="shared" si="20"/>
        <v>3.0024772611139503</v>
      </c>
      <c r="N22" s="44">
        <f t="shared" si="20"/>
        <v>2.7256963911036514</v>
      </c>
      <c r="O22" s="45">
        <f t="shared" si="20"/>
        <v>3.0976461057973843</v>
      </c>
      <c r="P22" s="45">
        <f t="shared" si="20"/>
        <v>2.506378781812983</v>
      </c>
      <c r="Q22" s="44">
        <f t="shared" si="20"/>
        <v>3.1458939186546737</v>
      </c>
      <c r="R22" s="44">
        <f t="shared" si="20"/>
        <v>3.369294004192872</v>
      </c>
      <c r="S22" s="45">
        <f t="shared" si="20"/>
        <v>3.050268857142857</v>
      </c>
      <c r="T22" s="45">
        <f t="shared" si="20"/>
        <v>3.1331094522632186</v>
      </c>
      <c r="U22" s="44">
        <f t="shared" si="20"/>
        <v>3.0595290124339005</v>
      </c>
      <c r="V22" s="44">
        <f t="shared" si="20"/>
        <v>3.1542835377539293</v>
      </c>
      <c r="W22" s="45">
        <f t="shared" si="20"/>
        <v>3.1374376800460912</v>
      </c>
      <c r="X22" s="45">
        <f t="shared" si="20"/>
        <v>3.1644855750859766</v>
      </c>
      <c r="Y22" s="44">
        <f t="shared" si="20"/>
        <v>3.483856875354643</v>
      </c>
      <c r="Z22" s="44">
        <f t="shared" si="20"/>
        <v>3.0852663128317204</v>
      </c>
      <c r="AA22" s="45">
        <f t="shared" si="20"/>
        <v>2.612808155699722</v>
      </c>
      <c r="AB22" s="45">
        <f t="shared" si="20"/>
        <v>3.0263467306538696</v>
      </c>
      <c r="AC22" s="44">
        <f t="shared" si="20"/>
        <v>3.13977377654663</v>
      </c>
      <c r="AD22" s="44">
        <f aca="true" t="shared" si="21" ref="AD22:AJ22">AD21/AD9/12</f>
        <v>3.429473563569682</v>
      </c>
      <c r="AE22" s="45">
        <f t="shared" si="21"/>
        <v>3.1125605672641323</v>
      </c>
      <c r="AF22" s="45">
        <f t="shared" si="21"/>
        <v>3.120474628593479</v>
      </c>
      <c r="AG22" s="44">
        <f t="shared" si="21"/>
        <v>3.0545485006119955</v>
      </c>
      <c r="AH22" s="44">
        <f t="shared" si="21"/>
        <v>3.4073790569503974</v>
      </c>
      <c r="AI22" s="45">
        <f t="shared" si="21"/>
        <v>3.0575137172143503</v>
      </c>
      <c r="AJ22" s="45">
        <f t="shared" si="21"/>
        <v>2.6751757792207793</v>
      </c>
    </row>
    <row r="23" spans="1:36" s="8" customFormat="1" ht="17.25" customHeight="1">
      <c r="A23" s="30"/>
      <c r="B23" s="17" t="s">
        <v>0</v>
      </c>
      <c r="C23" s="42" t="s">
        <v>14</v>
      </c>
      <c r="D23" s="42" t="s">
        <v>14</v>
      </c>
      <c r="E23" s="42" t="s">
        <v>14</v>
      </c>
      <c r="F23" s="42" t="s">
        <v>14</v>
      </c>
      <c r="G23" s="42" t="s">
        <v>14</v>
      </c>
      <c r="H23" s="42" t="s">
        <v>14</v>
      </c>
      <c r="I23" s="42" t="s">
        <v>14</v>
      </c>
      <c r="J23" s="42" t="s">
        <v>14</v>
      </c>
      <c r="K23" s="42" t="s">
        <v>14</v>
      </c>
      <c r="L23" s="42" t="s">
        <v>14</v>
      </c>
      <c r="M23" s="42" t="s">
        <v>14</v>
      </c>
      <c r="N23" s="42" t="s">
        <v>14</v>
      </c>
      <c r="O23" s="42" t="s">
        <v>14</v>
      </c>
      <c r="P23" s="42" t="s">
        <v>14</v>
      </c>
      <c r="Q23" s="42" t="s">
        <v>14</v>
      </c>
      <c r="R23" s="42" t="s">
        <v>14</v>
      </c>
      <c r="S23" s="42" t="s">
        <v>14</v>
      </c>
      <c r="T23" s="42" t="s">
        <v>14</v>
      </c>
      <c r="U23" s="42" t="s">
        <v>14</v>
      </c>
      <c r="V23" s="42" t="s">
        <v>14</v>
      </c>
      <c r="W23" s="42" t="s">
        <v>14</v>
      </c>
      <c r="X23" s="42" t="s">
        <v>14</v>
      </c>
      <c r="Y23" s="42" t="s">
        <v>14</v>
      </c>
      <c r="Z23" s="42" t="s">
        <v>14</v>
      </c>
      <c r="AA23" s="42" t="s">
        <v>14</v>
      </c>
      <c r="AB23" s="42" t="s">
        <v>14</v>
      </c>
      <c r="AC23" s="42" t="s">
        <v>14</v>
      </c>
      <c r="AD23" s="42" t="s">
        <v>14</v>
      </c>
      <c r="AE23" s="42" t="s">
        <v>14</v>
      </c>
      <c r="AF23" s="42" t="s">
        <v>14</v>
      </c>
      <c r="AG23" s="42" t="s">
        <v>14</v>
      </c>
      <c r="AH23" s="42" t="s">
        <v>14</v>
      </c>
      <c r="AI23" s="42" t="s">
        <v>14</v>
      </c>
      <c r="AJ23" s="42" t="s">
        <v>14</v>
      </c>
    </row>
    <row r="24" spans="1:36" s="8" customFormat="1" ht="12.75">
      <c r="A24" s="28" t="s">
        <v>19</v>
      </c>
      <c r="B24" s="22" t="s">
        <v>4</v>
      </c>
      <c r="C24" s="49">
        <f aca="true" t="shared" si="22" ref="C24:H24">C10*0.25%</f>
        <v>1.2722499999999999</v>
      </c>
      <c r="D24" s="49">
        <f t="shared" si="22"/>
        <v>1.78125</v>
      </c>
      <c r="E24" s="49">
        <f t="shared" si="22"/>
        <v>1.153</v>
      </c>
      <c r="F24" s="49">
        <f t="shared" si="22"/>
        <v>1.5345</v>
      </c>
      <c r="G24" s="49">
        <f t="shared" si="22"/>
        <v>1.1595</v>
      </c>
      <c r="H24" s="49">
        <f t="shared" si="22"/>
        <v>1.47475</v>
      </c>
      <c r="I24" s="49">
        <f>I10*0.1%</f>
        <v>0.6126</v>
      </c>
      <c r="J24" s="49">
        <f>J10*0.25%</f>
        <v>1.1507500000000002</v>
      </c>
      <c r="K24" s="49">
        <f>K10*0.25%</f>
        <v>1.3190000000000002</v>
      </c>
      <c r="L24" s="49">
        <f>L10*0.25%</f>
        <v>1.0382500000000001</v>
      </c>
      <c r="M24" s="49">
        <f>M10*0.1%</f>
        <v>0.5871000000000001</v>
      </c>
      <c r="N24" s="49">
        <f>N10*0.25%</f>
        <v>1.1915</v>
      </c>
      <c r="O24" s="49">
        <f>O10*0.25%</f>
        <v>1.2807499999999998</v>
      </c>
      <c r="P24" s="49">
        <f>P10*0.25%</f>
        <v>1.7485</v>
      </c>
      <c r="Q24" s="49">
        <f>Q10*0.1%</f>
        <v>0.5114</v>
      </c>
      <c r="R24" s="49">
        <f>R10*0.25%</f>
        <v>1.78875</v>
      </c>
      <c r="S24" s="49">
        <f>S10*0.25%</f>
        <v>1.75</v>
      </c>
      <c r="T24" s="49">
        <f>T10*0.25%</f>
        <v>1.3145</v>
      </c>
      <c r="U24" s="49">
        <f>U10*0.1%</f>
        <v>0.6997000000000001</v>
      </c>
      <c r="V24" s="49">
        <f>V10*0.25%</f>
        <v>1.3045</v>
      </c>
      <c r="W24" s="49">
        <f>W10*0.25%</f>
        <v>1.3017500000000002</v>
      </c>
      <c r="X24" s="49">
        <f>X10*0.25%</f>
        <v>1.3085</v>
      </c>
      <c r="Y24" s="49">
        <f>Y10*0.1%</f>
        <v>0.5287000000000001</v>
      </c>
      <c r="Z24" s="49">
        <f>Z10*0.25%</f>
        <v>0.8007500000000001</v>
      </c>
      <c r="AA24" s="49">
        <f>AA10*0.25%</f>
        <v>0.80925</v>
      </c>
      <c r="AB24" s="49">
        <f>AB10*0.25%</f>
        <v>0.8334999999999999</v>
      </c>
      <c r="AC24" s="49">
        <f>AC10*0.1%</f>
        <v>0.32489999999999997</v>
      </c>
      <c r="AD24" s="49">
        <f>AD10*0.25%</f>
        <v>0.818</v>
      </c>
      <c r="AE24" s="49">
        <f>AE10*0.25%</f>
        <v>1.26925</v>
      </c>
      <c r="AF24" s="49">
        <f>AF10*0.25%</f>
        <v>1.29575</v>
      </c>
      <c r="AG24" s="49">
        <f>AG10*0.1%</f>
        <v>0.32680000000000003</v>
      </c>
      <c r="AH24" s="49">
        <f>AH10*0.25%</f>
        <v>0.8165000000000001</v>
      </c>
      <c r="AI24" s="49">
        <f>AI10*0.25%</f>
        <v>0.82925</v>
      </c>
      <c r="AJ24" s="49">
        <f>AJ10*0.25%</f>
        <v>1.54</v>
      </c>
    </row>
    <row r="25" spans="1:36" s="8" customFormat="1" ht="16.5" customHeight="1">
      <c r="A25" s="28"/>
      <c r="B25" s="17" t="s">
        <v>13</v>
      </c>
      <c r="C25" s="49">
        <f aca="true" t="shared" si="23" ref="C25:I25">71.18*C24</f>
        <v>90.558755</v>
      </c>
      <c r="D25" s="49">
        <f t="shared" si="23"/>
        <v>126.789375</v>
      </c>
      <c r="E25" s="49">
        <f t="shared" si="23"/>
        <v>82.07054000000001</v>
      </c>
      <c r="F25" s="49">
        <f t="shared" si="23"/>
        <v>109.22571</v>
      </c>
      <c r="G25" s="49">
        <f t="shared" si="23"/>
        <v>82.53321000000001</v>
      </c>
      <c r="H25" s="49">
        <f t="shared" si="23"/>
        <v>104.972705</v>
      </c>
      <c r="I25" s="49">
        <f t="shared" si="23"/>
        <v>43.604868</v>
      </c>
      <c r="J25" s="49">
        <f aca="true" t="shared" si="24" ref="J25:AC25">71.18*J24</f>
        <v>81.91038500000002</v>
      </c>
      <c r="K25" s="49">
        <f t="shared" si="24"/>
        <v>93.88642000000002</v>
      </c>
      <c r="L25" s="49">
        <f t="shared" si="24"/>
        <v>73.90263500000002</v>
      </c>
      <c r="M25" s="49">
        <f t="shared" si="24"/>
        <v>41.789778000000005</v>
      </c>
      <c r="N25" s="49">
        <f t="shared" si="24"/>
        <v>84.81097000000001</v>
      </c>
      <c r="O25" s="49">
        <f t="shared" si="24"/>
        <v>91.16378499999999</v>
      </c>
      <c r="P25" s="49">
        <f t="shared" si="24"/>
        <v>124.45823000000001</v>
      </c>
      <c r="Q25" s="49">
        <f t="shared" si="24"/>
        <v>36.401452</v>
      </c>
      <c r="R25" s="49">
        <f t="shared" si="24"/>
        <v>127.32322500000002</v>
      </c>
      <c r="S25" s="49">
        <f t="shared" si="24"/>
        <v>124.56500000000001</v>
      </c>
      <c r="T25" s="49">
        <f t="shared" si="24"/>
        <v>93.56611000000001</v>
      </c>
      <c r="U25" s="49">
        <f t="shared" si="24"/>
        <v>49.80464600000001</v>
      </c>
      <c r="V25" s="49">
        <f t="shared" si="24"/>
        <v>92.85431000000001</v>
      </c>
      <c r="W25" s="49">
        <f t="shared" si="24"/>
        <v>92.65856500000002</v>
      </c>
      <c r="X25" s="49">
        <f t="shared" si="24"/>
        <v>93.13903</v>
      </c>
      <c r="Y25" s="49">
        <f t="shared" si="24"/>
        <v>37.63286600000001</v>
      </c>
      <c r="Z25" s="49">
        <f t="shared" si="24"/>
        <v>56.99738500000001</v>
      </c>
      <c r="AA25" s="49">
        <f t="shared" si="24"/>
        <v>57.60241500000001</v>
      </c>
      <c r="AB25" s="49">
        <f t="shared" si="24"/>
        <v>59.32853</v>
      </c>
      <c r="AC25" s="49">
        <f t="shared" si="24"/>
        <v>23.126382</v>
      </c>
      <c r="AD25" s="49">
        <f aca="true" t="shared" si="25" ref="AD25:AJ25">71.18*AD24</f>
        <v>58.22524</v>
      </c>
      <c r="AE25" s="49">
        <f t="shared" si="25"/>
        <v>90.34521500000001</v>
      </c>
      <c r="AF25" s="49">
        <f t="shared" si="25"/>
        <v>92.231485</v>
      </c>
      <c r="AG25" s="49">
        <f t="shared" si="25"/>
        <v>23.261624000000005</v>
      </c>
      <c r="AH25" s="49">
        <f t="shared" si="25"/>
        <v>58.118470000000016</v>
      </c>
      <c r="AI25" s="49">
        <f t="shared" si="25"/>
        <v>59.02601500000001</v>
      </c>
      <c r="AJ25" s="49">
        <f t="shared" si="25"/>
        <v>109.61720000000001</v>
      </c>
    </row>
    <row r="26" spans="1:36" s="8" customFormat="1" ht="23.25" customHeight="1">
      <c r="A26" s="28"/>
      <c r="B26" s="17" t="s">
        <v>2</v>
      </c>
      <c r="C26" s="49">
        <f aca="true" t="shared" si="26" ref="C26:I26">C25/C9/12</f>
        <v>0.01482916666666667</v>
      </c>
      <c r="D26" s="49">
        <f t="shared" si="26"/>
        <v>0.014829166666666666</v>
      </c>
      <c r="E26" s="49">
        <f t="shared" si="26"/>
        <v>0.01482916666666667</v>
      </c>
      <c r="F26" s="49">
        <f t="shared" si="26"/>
        <v>0.01482916666666667</v>
      </c>
      <c r="G26" s="49">
        <f t="shared" si="26"/>
        <v>0.01482916666666667</v>
      </c>
      <c r="H26" s="49">
        <f t="shared" si="26"/>
        <v>0.01482916666666667</v>
      </c>
      <c r="I26" s="49">
        <f t="shared" si="26"/>
        <v>0.0059316666666666676</v>
      </c>
      <c r="J26" s="49">
        <f aca="true" t="shared" si="27" ref="J26:AC26">J25/J9/12</f>
        <v>0.01482916666666667</v>
      </c>
      <c r="K26" s="49">
        <f t="shared" si="27"/>
        <v>0.01482916666666667</v>
      </c>
      <c r="L26" s="49">
        <f t="shared" si="27"/>
        <v>0.01482916666666667</v>
      </c>
      <c r="M26" s="49">
        <f t="shared" si="27"/>
        <v>0.0059316666666666676</v>
      </c>
      <c r="N26" s="49">
        <f t="shared" si="27"/>
        <v>0.01482916666666667</v>
      </c>
      <c r="O26" s="49">
        <f t="shared" si="27"/>
        <v>0.014829166666666666</v>
      </c>
      <c r="P26" s="49">
        <f t="shared" si="27"/>
        <v>0.01482916666666667</v>
      </c>
      <c r="Q26" s="49">
        <f t="shared" si="27"/>
        <v>0.0059316666666666676</v>
      </c>
      <c r="R26" s="49">
        <f t="shared" si="27"/>
        <v>0.01482916666666667</v>
      </c>
      <c r="S26" s="49">
        <f t="shared" si="27"/>
        <v>0.01482916666666667</v>
      </c>
      <c r="T26" s="49">
        <f t="shared" si="27"/>
        <v>0.01482916666666667</v>
      </c>
      <c r="U26" s="49">
        <f t="shared" si="27"/>
        <v>0.0059316666666666676</v>
      </c>
      <c r="V26" s="49">
        <f t="shared" si="27"/>
        <v>0.014829166666666671</v>
      </c>
      <c r="W26" s="49">
        <f t="shared" si="27"/>
        <v>0.01482916666666667</v>
      </c>
      <c r="X26" s="49">
        <f t="shared" si="27"/>
        <v>0.01482916666666667</v>
      </c>
      <c r="Y26" s="49">
        <f t="shared" si="27"/>
        <v>0.0059316666666666676</v>
      </c>
      <c r="Z26" s="49">
        <f t="shared" si="27"/>
        <v>0.01482916666666667</v>
      </c>
      <c r="AA26" s="49">
        <f t="shared" si="27"/>
        <v>0.01482916666666667</v>
      </c>
      <c r="AB26" s="49">
        <f t="shared" si="27"/>
        <v>0.01482916666666667</v>
      </c>
      <c r="AC26" s="49">
        <f t="shared" si="27"/>
        <v>0.0059316666666666676</v>
      </c>
      <c r="AD26" s="49">
        <f aca="true" t="shared" si="28" ref="AD26:AJ26">AD25/AD9/12</f>
        <v>0.014829166666666666</v>
      </c>
      <c r="AE26" s="49">
        <f t="shared" si="28"/>
        <v>0.01482916666666667</v>
      </c>
      <c r="AF26" s="49">
        <f t="shared" si="28"/>
        <v>0.01482916666666667</v>
      </c>
      <c r="AG26" s="49">
        <f t="shared" si="28"/>
        <v>0.0059316666666666676</v>
      </c>
      <c r="AH26" s="49">
        <f t="shared" si="28"/>
        <v>0.01482916666666667</v>
      </c>
      <c r="AI26" s="49">
        <f t="shared" si="28"/>
        <v>0.01482916666666667</v>
      </c>
      <c r="AJ26" s="49">
        <f t="shared" si="28"/>
        <v>0.01482916666666667</v>
      </c>
    </row>
    <row r="27" spans="1:36" s="8" customFormat="1" ht="18" customHeight="1">
      <c r="A27" s="28"/>
      <c r="B27" s="17" t="s">
        <v>0</v>
      </c>
      <c r="C27" s="42" t="s">
        <v>14</v>
      </c>
      <c r="D27" s="42" t="s">
        <v>14</v>
      </c>
      <c r="E27" s="42" t="s">
        <v>14</v>
      </c>
      <c r="F27" s="42" t="s">
        <v>14</v>
      </c>
      <c r="G27" s="42" t="s">
        <v>14</v>
      </c>
      <c r="H27" s="42" t="s">
        <v>14</v>
      </c>
      <c r="I27" s="42" t="s">
        <v>14</v>
      </c>
      <c r="J27" s="42" t="s">
        <v>14</v>
      </c>
      <c r="K27" s="42" t="s">
        <v>14</v>
      </c>
      <c r="L27" s="42" t="s">
        <v>14</v>
      </c>
      <c r="M27" s="42" t="s">
        <v>14</v>
      </c>
      <c r="N27" s="42" t="s">
        <v>14</v>
      </c>
      <c r="O27" s="42" t="s">
        <v>14</v>
      </c>
      <c r="P27" s="42" t="s">
        <v>14</v>
      </c>
      <c r="Q27" s="42" t="s">
        <v>14</v>
      </c>
      <c r="R27" s="42" t="s">
        <v>14</v>
      </c>
      <c r="S27" s="42" t="s">
        <v>14</v>
      </c>
      <c r="T27" s="42" t="s">
        <v>14</v>
      </c>
      <c r="U27" s="42" t="s">
        <v>14</v>
      </c>
      <c r="V27" s="42" t="s">
        <v>14</v>
      </c>
      <c r="W27" s="42" t="s">
        <v>14</v>
      </c>
      <c r="X27" s="42" t="s">
        <v>14</v>
      </c>
      <c r="Y27" s="42" t="s">
        <v>14</v>
      </c>
      <c r="Z27" s="42" t="s">
        <v>14</v>
      </c>
      <c r="AA27" s="42" t="s">
        <v>14</v>
      </c>
      <c r="AB27" s="42" t="s">
        <v>14</v>
      </c>
      <c r="AC27" s="42" t="s">
        <v>14</v>
      </c>
      <c r="AD27" s="42" t="s">
        <v>14</v>
      </c>
      <c r="AE27" s="42" t="s">
        <v>14</v>
      </c>
      <c r="AF27" s="42" t="s">
        <v>14</v>
      </c>
      <c r="AG27" s="42" t="s">
        <v>14</v>
      </c>
      <c r="AH27" s="42" t="s">
        <v>14</v>
      </c>
      <c r="AI27" s="42" t="s">
        <v>14</v>
      </c>
      <c r="AJ27" s="42" t="s">
        <v>14</v>
      </c>
    </row>
    <row r="28" spans="1:36" s="8" customFormat="1" ht="12.75">
      <c r="A28" s="28" t="s">
        <v>20</v>
      </c>
      <c r="B28" s="22" t="s">
        <v>5</v>
      </c>
      <c r="C28" s="49">
        <f>C10*0.48%</f>
        <v>2.4427199999999996</v>
      </c>
      <c r="D28" s="49">
        <f>D10*0.48%</f>
        <v>3.4199999999999995</v>
      </c>
      <c r="E28" s="49">
        <f>E9*0.48%</f>
        <v>2.2137599999999997</v>
      </c>
      <c r="F28" s="49">
        <f>F10*0.48%</f>
        <v>2.9462399999999995</v>
      </c>
      <c r="G28" s="49">
        <f>G9*0.48%</f>
        <v>2.2262399999999998</v>
      </c>
      <c r="H28" s="49">
        <f>H9*0.48%</f>
        <v>2.83152</v>
      </c>
      <c r="I28" s="49">
        <f>I10*0.1%</f>
        <v>0.6126</v>
      </c>
      <c r="J28" s="49">
        <f>J10*0.48%</f>
        <v>2.20944</v>
      </c>
      <c r="K28" s="49">
        <f>K9*0.48%</f>
        <v>2.53248</v>
      </c>
      <c r="L28" s="49">
        <f>L9*0.48%</f>
        <v>1.9934399999999999</v>
      </c>
      <c r="M28" s="49">
        <f>M10*0.1%</f>
        <v>0.5871000000000001</v>
      </c>
      <c r="N28" s="49">
        <f>N10*0.48%</f>
        <v>2.28768</v>
      </c>
      <c r="O28" s="49">
        <f>O9*0.48%</f>
        <v>2.4590399999999994</v>
      </c>
      <c r="P28" s="49">
        <f>P9*0.48%</f>
        <v>3.3571199999999997</v>
      </c>
      <c r="Q28" s="49">
        <f>Q10*0.1%</f>
        <v>0.5114</v>
      </c>
      <c r="R28" s="49">
        <f>R10*0.48%</f>
        <v>3.4343999999999997</v>
      </c>
      <c r="S28" s="49">
        <f>S9*0.48%</f>
        <v>3.36</v>
      </c>
      <c r="T28" s="49">
        <f>T9*0.48%</f>
        <v>2.5238399999999994</v>
      </c>
      <c r="U28" s="49">
        <f>U10*0.1%</f>
        <v>0.6997000000000001</v>
      </c>
      <c r="V28" s="49">
        <f>V10*0.48%</f>
        <v>2.5046399999999998</v>
      </c>
      <c r="W28" s="49">
        <f>W9*0.48%</f>
        <v>2.49936</v>
      </c>
      <c r="X28" s="49">
        <f>X9*0.48%</f>
        <v>2.51232</v>
      </c>
      <c r="Y28" s="49">
        <f>Y10*0.1%</f>
        <v>0.5287000000000001</v>
      </c>
      <c r="Z28" s="49">
        <f>Z10*0.48%</f>
        <v>1.53744</v>
      </c>
      <c r="AA28" s="49">
        <f>AA9*0.48%</f>
        <v>1.5537599999999998</v>
      </c>
      <c r="AB28" s="49">
        <f>AB9*0.48%</f>
        <v>1.6003199999999997</v>
      </c>
      <c r="AC28" s="49">
        <f>AC10*0.1%</f>
        <v>0.32489999999999997</v>
      </c>
      <c r="AD28" s="49">
        <f>AD10*0.48%</f>
        <v>1.5705599999999997</v>
      </c>
      <c r="AE28" s="49">
        <f>AE9*0.48%</f>
        <v>2.4369599999999996</v>
      </c>
      <c r="AF28" s="49">
        <f>AF9*0.48%</f>
        <v>2.4878399999999994</v>
      </c>
      <c r="AG28" s="49">
        <f>AG10*0.1%</f>
        <v>0.32680000000000003</v>
      </c>
      <c r="AH28" s="49">
        <f>AH10*0.48%</f>
        <v>1.56768</v>
      </c>
      <c r="AI28" s="49">
        <f>AI9*0.48%</f>
        <v>1.5921599999999998</v>
      </c>
      <c r="AJ28" s="49">
        <f>AJ9*0.48%</f>
        <v>2.9568</v>
      </c>
    </row>
    <row r="29" spans="1:36" s="8" customFormat="1" ht="15" customHeight="1">
      <c r="A29" s="28"/>
      <c r="B29" s="17" t="s">
        <v>13</v>
      </c>
      <c r="C29" s="49">
        <f aca="true" t="shared" si="29" ref="C29:I29">45.32*C28</f>
        <v>110.70407039999998</v>
      </c>
      <c r="D29" s="49">
        <f t="shared" si="29"/>
        <v>154.99439999999998</v>
      </c>
      <c r="E29" s="49">
        <f t="shared" si="29"/>
        <v>100.32760319999998</v>
      </c>
      <c r="F29" s="49">
        <f t="shared" si="29"/>
        <v>133.52359679999998</v>
      </c>
      <c r="G29" s="49">
        <f t="shared" si="29"/>
        <v>100.89319679999998</v>
      </c>
      <c r="H29" s="49">
        <f t="shared" si="29"/>
        <v>128.32448639999998</v>
      </c>
      <c r="I29" s="49">
        <f t="shared" si="29"/>
        <v>27.763032000000003</v>
      </c>
      <c r="J29" s="49">
        <f aca="true" t="shared" si="30" ref="J29:AC29">45.32*J28</f>
        <v>100.1318208</v>
      </c>
      <c r="K29" s="49">
        <f t="shared" si="30"/>
        <v>114.7719936</v>
      </c>
      <c r="L29" s="49">
        <f t="shared" si="30"/>
        <v>90.34270079999999</v>
      </c>
      <c r="M29" s="49">
        <f t="shared" si="30"/>
        <v>26.607372</v>
      </c>
      <c r="N29" s="49">
        <f t="shared" si="30"/>
        <v>103.6776576</v>
      </c>
      <c r="O29" s="49">
        <f t="shared" si="30"/>
        <v>111.44369279999998</v>
      </c>
      <c r="P29" s="49">
        <f t="shared" si="30"/>
        <v>152.14467839999998</v>
      </c>
      <c r="Q29" s="49">
        <f t="shared" si="30"/>
        <v>23.176648</v>
      </c>
      <c r="R29" s="49">
        <f t="shared" si="30"/>
        <v>155.647008</v>
      </c>
      <c r="S29" s="49">
        <f t="shared" si="30"/>
        <v>152.27519999999998</v>
      </c>
      <c r="T29" s="49">
        <f t="shared" si="30"/>
        <v>114.38042879999998</v>
      </c>
      <c r="U29" s="49">
        <f t="shared" si="30"/>
        <v>31.710404000000004</v>
      </c>
      <c r="V29" s="49">
        <f t="shared" si="30"/>
        <v>113.5102848</v>
      </c>
      <c r="W29" s="49">
        <f t="shared" si="30"/>
        <v>113.27099519999999</v>
      </c>
      <c r="X29" s="49">
        <f t="shared" si="30"/>
        <v>113.8583424</v>
      </c>
      <c r="Y29" s="49">
        <f t="shared" si="30"/>
        <v>23.960684000000004</v>
      </c>
      <c r="Z29" s="49">
        <f t="shared" si="30"/>
        <v>69.6767808</v>
      </c>
      <c r="AA29" s="49">
        <f t="shared" si="30"/>
        <v>70.41640319999999</v>
      </c>
      <c r="AB29" s="49">
        <f t="shared" si="30"/>
        <v>72.52650239999998</v>
      </c>
      <c r="AC29" s="49">
        <f t="shared" si="30"/>
        <v>14.724467999999998</v>
      </c>
      <c r="AD29" s="49">
        <f aca="true" t="shared" si="31" ref="AD29:AJ29">45.32*AD28</f>
        <v>71.17777919999999</v>
      </c>
      <c r="AE29" s="49">
        <f t="shared" si="31"/>
        <v>110.44302719999997</v>
      </c>
      <c r="AF29" s="49">
        <f t="shared" si="31"/>
        <v>112.74890879999997</v>
      </c>
      <c r="AG29" s="49">
        <f t="shared" si="31"/>
        <v>14.810576000000001</v>
      </c>
      <c r="AH29" s="49">
        <f t="shared" si="31"/>
        <v>71.0472576</v>
      </c>
      <c r="AI29" s="49">
        <f t="shared" si="31"/>
        <v>72.1566912</v>
      </c>
      <c r="AJ29" s="49">
        <f t="shared" si="31"/>
        <v>134.002176</v>
      </c>
    </row>
    <row r="30" spans="1:36" s="8" customFormat="1" ht="26.25" customHeight="1">
      <c r="A30" s="28"/>
      <c r="B30" s="17" t="s">
        <v>2</v>
      </c>
      <c r="C30" s="49">
        <f aca="true" t="shared" si="32" ref="C30:I30">C29/C9/12</f>
        <v>0.018128</v>
      </c>
      <c r="D30" s="49">
        <f t="shared" si="32"/>
        <v>0.018128</v>
      </c>
      <c r="E30" s="49">
        <f t="shared" si="32"/>
        <v>0.018128</v>
      </c>
      <c r="F30" s="49">
        <f t="shared" si="32"/>
        <v>0.018128</v>
      </c>
      <c r="G30" s="49">
        <f t="shared" si="32"/>
        <v>0.018127999999999995</v>
      </c>
      <c r="H30" s="49">
        <f t="shared" si="32"/>
        <v>0.018128</v>
      </c>
      <c r="I30" s="49">
        <f t="shared" si="32"/>
        <v>0.0037766666666666665</v>
      </c>
      <c r="J30" s="49">
        <f aca="true" t="shared" si="33" ref="J30:AC30">J29/J9/12</f>
        <v>0.018128000000000002</v>
      </c>
      <c r="K30" s="49">
        <f t="shared" si="33"/>
        <v>0.018128000000000002</v>
      </c>
      <c r="L30" s="49">
        <f t="shared" si="33"/>
        <v>0.018128</v>
      </c>
      <c r="M30" s="49">
        <f t="shared" si="33"/>
        <v>0.0037766666666666665</v>
      </c>
      <c r="N30" s="49">
        <f t="shared" si="33"/>
        <v>0.018128000000000002</v>
      </c>
      <c r="O30" s="49">
        <f t="shared" si="33"/>
        <v>0.018128</v>
      </c>
      <c r="P30" s="49">
        <f t="shared" si="33"/>
        <v>0.018128</v>
      </c>
      <c r="Q30" s="49">
        <f t="shared" si="33"/>
        <v>0.0037766666666666665</v>
      </c>
      <c r="R30" s="49">
        <f t="shared" si="33"/>
        <v>0.018128000000000002</v>
      </c>
      <c r="S30" s="49">
        <f t="shared" si="33"/>
        <v>0.018128</v>
      </c>
      <c r="T30" s="49">
        <f t="shared" si="33"/>
        <v>0.018128</v>
      </c>
      <c r="U30" s="49">
        <f t="shared" si="33"/>
        <v>0.0037766666666666673</v>
      </c>
      <c r="V30" s="49">
        <f t="shared" si="33"/>
        <v>0.018128000000000002</v>
      </c>
      <c r="W30" s="49">
        <f t="shared" si="33"/>
        <v>0.018127999999999995</v>
      </c>
      <c r="X30" s="49">
        <f t="shared" si="33"/>
        <v>0.018128000000000002</v>
      </c>
      <c r="Y30" s="49">
        <f t="shared" si="33"/>
        <v>0.0037766666666666673</v>
      </c>
      <c r="Z30" s="49">
        <f t="shared" si="33"/>
        <v>0.018128000000000002</v>
      </c>
      <c r="AA30" s="49">
        <f t="shared" si="33"/>
        <v>0.018128</v>
      </c>
      <c r="AB30" s="49">
        <f t="shared" si="33"/>
        <v>0.018128</v>
      </c>
      <c r="AC30" s="49">
        <f t="shared" si="33"/>
        <v>0.0037766666666666665</v>
      </c>
      <c r="AD30" s="49">
        <f aca="true" t="shared" si="34" ref="AD30:AJ30">AD29/AD9/12</f>
        <v>0.018128</v>
      </c>
      <c r="AE30" s="49">
        <f t="shared" si="34"/>
        <v>0.018127999999999995</v>
      </c>
      <c r="AF30" s="49">
        <f t="shared" si="34"/>
        <v>0.018127999999999995</v>
      </c>
      <c r="AG30" s="49">
        <f t="shared" si="34"/>
        <v>0.0037766666666666665</v>
      </c>
      <c r="AH30" s="49">
        <f t="shared" si="34"/>
        <v>0.018128</v>
      </c>
      <c r="AI30" s="49">
        <f t="shared" si="34"/>
        <v>0.018128000000000002</v>
      </c>
      <c r="AJ30" s="49">
        <f t="shared" si="34"/>
        <v>0.018128</v>
      </c>
    </row>
    <row r="31" spans="1:36" s="8" customFormat="1" ht="15.75" customHeight="1">
      <c r="A31" s="28"/>
      <c r="B31" s="17" t="s">
        <v>0</v>
      </c>
      <c r="C31" s="42" t="s">
        <v>14</v>
      </c>
      <c r="D31" s="42" t="s">
        <v>14</v>
      </c>
      <c r="E31" s="42" t="s">
        <v>14</v>
      </c>
      <c r="F31" s="42" t="s">
        <v>14</v>
      </c>
      <c r="G31" s="42" t="s">
        <v>14</v>
      </c>
      <c r="H31" s="42" t="s">
        <v>14</v>
      </c>
      <c r="I31" s="42" t="s">
        <v>14</v>
      </c>
      <c r="J31" s="42" t="s">
        <v>14</v>
      </c>
      <c r="K31" s="42" t="s">
        <v>14</v>
      </c>
      <c r="L31" s="42" t="s">
        <v>14</v>
      </c>
      <c r="M31" s="42" t="s">
        <v>14</v>
      </c>
      <c r="N31" s="42" t="s">
        <v>14</v>
      </c>
      <c r="O31" s="42" t="s">
        <v>14</v>
      </c>
      <c r="P31" s="42" t="s">
        <v>14</v>
      </c>
      <c r="Q31" s="42" t="s">
        <v>14</v>
      </c>
      <c r="R31" s="42" t="s">
        <v>14</v>
      </c>
      <c r="S31" s="42" t="s">
        <v>14</v>
      </c>
      <c r="T31" s="42" t="s">
        <v>14</v>
      </c>
      <c r="U31" s="42" t="s">
        <v>14</v>
      </c>
      <c r="V31" s="42" t="s">
        <v>14</v>
      </c>
      <c r="W31" s="42" t="s">
        <v>14</v>
      </c>
      <c r="X31" s="42" t="s">
        <v>14</v>
      </c>
      <c r="Y31" s="42" t="s">
        <v>14</v>
      </c>
      <c r="Z31" s="42" t="s">
        <v>14</v>
      </c>
      <c r="AA31" s="42" t="s">
        <v>14</v>
      </c>
      <c r="AB31" s="42" t="s">
        <v>14</v>
      </c>
      <c r="AC31" s="42" t="s">
        <v>14</v>
      </c>
      <c r="AD31" s="42" t="s">
        <v>14</v>
      </c>
      <c r="AE31" s="42" t="s">
        <v>14</v>
      </c>
      <c r="AF31" s="42" t="s">
        <v>14</v>
      </c>
      <c r="AG31" s="42" t="s">
        <v>14</v>
      </c>
      <c r="AH31" s="42" t="s">
        <v>14</v>
      </c>
      <c r="AI31" s="42" t="s">
        <v>14</v>
      </c>
      <c r="AJ31" s="42" t="s">
        <v>14</v>
      </c>
    </row>
    <row r="32" spans="1:36" s="8" customFormat="1" ht="12.75" customHeight="1">
      <c r="A32" s="30" t="s">
        <v>21</v>
      </c>
      <c r="B32" s="14" t="s">
        <v>15</v>
      </c>
      <c r="C32" s="36" t="s">
        <v>30</v>
      </c>
      <c r="D32" s="36" t="s">
        <v>41</v>
      </c>
      <c r="E32" s="36" t="s">
        <v>129</v>
      </c>
      <c r="F32" s="36" t="s">
        <v>130</v>
      </c>
      <c r="G32" s="36" t="s">
        <v>129</v>
      </c>
      <c r="H32" s="36" t="s">
        <v>30</v>
      </c>
      <c r="I32" s="36" t="s">
        <v>30</v>
      </c>
      <c r="J32" s="36" t="s">
        <v>129</v>
      </c>
      <c r="K32" s="36" t="s">
        <v>30</v>
      </c>
      <c r="L32" s="36" t="s">
        <v>131</v>
      </c>
      <c r="M32" s="36" t="s">
        <v>30</v>
      </c>
      <c r="N32" s="36" t="s">
        <v>30</v>
      </c>
      <c r="O32" s="36" t="s">
        <v>30</v>
      </c>
      <c r="P32" s="36" t="s">
        <v>41</v>
      </c>
      <c r="Q32" s="36" t="s">
        <v>30</v>
      </c>
      <c r="R32" s="36" t="s">
        <v>41</v>
      </c>
      <c r="S32" s="36" t="s">
        <v>41</v>
      </c>
      <c r="T32" s="36" t="s">
        <v>30</v>
      </c>
      <c r="U32" s="36" t="s">
        <v>41</v>
      </c>
      <c r="V32" s="36" t="s">
        <v>31</v>
      </c>
      <c r="W32" s="36" t="s">
        <v>30</v>
      </c>
      <c r="X32" s="36" t="s">
        <v>30</v>
      </c>
      <c r="Y32" s="36" t="s">
        <v>30</v>
      </c>
      <c r="Z32" s="36" t="s">
        <v>131</v>
      </c>
      <c r="AA32" s="36" t="s">
        <v>131</v>
      </c>
      <c r="AB32" s="36" t="s">
        <v>131</v>
      </c>
      <c r="AC32" s="36" t="s">
        <v>131</v>
      </c>
      <c r="AD32" s="36" t="s">
        <v>131</v>
      </c>
      <c r="AE32" s="36" t="s">
        <v>30</v>
      </c>
      <c r="AF32" s="36" t="s">
        <v>30</v>
      </c>
      <c r="AG32" s="36" t="s">
        <v>131</v>
      </c>
      <c r="AH32" s="36" t="s">
        <v>131</v>
      </c>
      <c r="AI32" s="36" t="s">
        <v>131</v>
      </c>
      <c r="AJ32" s="16">
        <v>0</v>
      </c>
    </row>
    <row r="33" spans="1:36" s="8" customFormat="1" ht="12.75" customHeight="1">
      <c r="A33" s="30"/>
      <c r="B33" s="16" t="s">
        <v>4</v>
      </c>
      <c r="C33" s="16">
        <f>C32*10%</f>
        <v>1.6</v>
      </c>
      <c r="D33" s="16">
        <f>D32*10%</f>
        <v>2.4000000000000004</v>
      </c>
      <c r="E33" s="16">
        <f>E32*10%</f>
        <v>1.2000000000000002</v>
      </c>
      <c r="F33" s="16">
        <f>F32*10%</f>
        <v>2</v>
      </c>
      <c r="G33" s="16">
        <f>G32*0.15</f>
        <v>1.7999999999999998</v>
      </c>
      <c r="H33" s="16">
        <f>H32*0.07</f>
        <v>1.12</v>
      </c>
      <c r="I33" s="16">
        <f>I32*0.1</f>
        <v>1.6</v>
      </c>
      <c r="J33" s="16">
        <f>J32*10%</f>
        <v>1.2000000000000002</v>
      </c>
      <c r="K33" s="16">
        <f>K32*0.15</f>
        <v>2.4</v>
      </c>
      <c r="L33" s="50">
        <f>L32*0.07</f>
        <v>0.7000000000000001</v>
      </c>
      <c r="M33" s="16">
        <f>M32*0.1</f>
        <v>1.6</v>
      </c>
      <c r="N33" s="16">
        <f>N32*10%</f>
        <v>1.6</v>
      </c>
      <c r="O33" s="50">
        <f>O32*0.1</f>
        <v>1.6</v>
      </c>
      <c r="P33" s="50">
        <f>P32*0.1</f>
        <v>2.4000000000000004</v>
      </c>
      <c r="Q33" s="16">
        <f>Q32*0.1</f>
        <v>1.6</v>
      </c>
      <c r="R33" s="16">
        <f>R32*10%</f>
        <v>2.4000000000000004</v>
      </c>
      <c r="S33" s="16">
        <f>S32*0.15</f>
        <v>3.5999999999999996</v>
      </c>
      <c r="T33" s="16">
        <f>T32*0.1</f>
        <v>1.6</v>
      </c>
      <c r="U33" s="16">
        <f>U32*0.1</f>
        <v>2.4000000000000004</v>
      </c>
      <c r="V33" s="16">
        <f>V32*10%</f>
        <v>1.4000000000000001</v>
      </c>
      <c r="W33" s="16">
        <f>W32*0.1</f>
        <v>1.6</v>
      </c>
      <c r="X33" s="16">
        <f>X32*0.15</f>
        <v>2.4</v>
      </c>
      <c r="Y33" s="16">
        <f>Y32*0.1</f>
        <v>1.6</v>
      </c>
      <c r="Z33" s="16">
        <f>Z32*10%</f>
        <v>1</v>
      </c>
      <c r="AA33" s="16">
        <f>AA32*0.15</f>
        <v>1.5</v>
      </c>
      <c r="AB33" s="16">
        <f>AB32*0.15</f>
        <v>1.5</v>
      </c>
      <c r="AC33" s="16">
        <f>AC32*0.1</f>
        <v>1</v>
      </c>
      <c r="AD33" s="16">
        <f>AD32*10%</f>
        <v>1</v>
      </c>
      <c r="AE33" s="16">
        <f>AE32*0.15</f>
        <v>2.4</v>
      </c>
      <c r="AF33" s="16">
        <f>AF32*0.15</f>
        <v>2.4</v>
      </c>
      <c r="AG33" s="16">
        <f>AG32*0.1</f>
        <v>1</v>
      </c>
      <c r="AH33" s="16">
        <f>AH32*10%</f>
        <v>1</v>
      </c>
      <c r="AI33" s="16">
        <f>AI32*0.15</f>
        <v>1.5</v>
      </c>
      <c r="AJ33" s="16">
        <f>AJ32*0.08</f>
        <v>0</v>
      </c>
    </row>
    <row r="34" spans="1:36" s="8" customFormat="1" ht="25.5" customHeight="1">
      <c r="A34" s="30"/>
      <c r="B34" s="14" t="s">
        <v>1</v>
      </c>
      <c r="C34" s="51">
        <f>C33*1209.48</f>
        <v>1935.1680000000001</v>
      </c>
      <c r="D34" s="51">
        <f>D33*1209.48</f>
        <v>2902.7520000000004</v>
      </c>
      <c r="E34" s="51">
        <f>E33*1209.48</f>
        <v>1451.3760000000002</v>
      </c>
      <c r="F34" s="51">
        <f aca="true" t="shared" si="35" ref="F34:AJ34">F33*1209.48</f>
        <v>2418.96</v>
      </c>
      <c r="G34" s="51">
        <f t="shared" si="35"/>
        <v>2177.064</v>
      </c>
      <c r="H34" s="51">
        <f t="shared" si="35"/>
        <v>1354.6176</v>
      </c>
      <c r="I34" s="51">
        <f t="shared" si="35"/>
        <v>1935.1680000000001</v>
      </c>
      <c r="J34" s="51">
        <f t="shared" si="35"/>
        <v>1451.3760000000002</v>
      </c>
      <c r="K34" s="51">
        <f t="shared" si="35"/>
        <v>2902.752</v>
      </c>
      <c r="L34" s="51">
        <f t="shared" si="35"/>
        <v>846.6360000000001</v>
      </c>
      <c r="M34" s="51">
        <f t="shared" si="35"/>
        <v>1935.1680000000001</v>
      </c>
      <c r="N34" s="51">
        <f t="shared" si="35"/>
        <v>1935.1680000000001</v>
      </c>
      <c r="O34" s="51">
        <f t="shared" si="35"/>
        <v>1935.1680000000001</v>
      </c>
      <c r="P34" s="51">
        <f t="shared" si="35"/>
        <v>2902.7520000000004</v>
      </c>
      <c r="Q34" s="51">
        <f t="shared" si="35"/>
        <v>1935.1680000000001</v>
      </c>
      <c r="R34" s="51">
        <f t="shared" si="35"/>
        <v>2902.7520000000004</v>
      </c>
      <c r="S34" s="51">
        <f t="shared" si="35"/>
        <v>4354.128</v>
      </c>
      <c r="T34" s="51">
        <f t="shared" si="35"/>
        <v>1935.1680000000001</v>
      </c>
      <c r="U34" s="51">
        <f t="shared" si="35"/>
        <v>2902.7520000000004</v>
      </c>
      <c r="V34" s="51">
        <f t="shared" si="35"/>
        <v>1693.2720000000002</v>
      </c>
      <c r="W34" s="51">
        <f t="shared" si="35"/>
        <v>1935.1680000000001</v>
      </c>
      <c r="X34" s="51">
        <f t="shared" si="35"/>
        <v>2902.752</v>
      </c>
      <c r="Y34" s="51">
        <f t="shared" si="35"/>
        <v>1935.1680000000001</v>
      </c>
      <c r="Z34" s="51">
        <f t="shared" si="35"/>
        <v>1209.48</v>
      </c>
      <c r="AA34" s="51">
        <f t="shared" si="35"/>
        <v>1814.22</v>
      </c>
      <c r="AB34" s="51">
        <f t="shared" si="35"/>
        <v>1814.22</v>
      </c>
      <c r="AC34" s="51">
        <f t="shared" si="35"/>
        <v>1209.48</v>
      </c>
      <c r="AD34" s="51">
        <f t="shared" si="35"/>
        <v>1209.48</v>
      </c>
      <c r="AE34" s="51">
        <f t="shared" si="35"/>
        <v>2902.752</v>
      </c>
      <c r="AF34" s="51">
        <f t="shared" si="35"/>
        <v>2902.752</v>
      </c>
      <c r="AG34" s="51">
        <f t="shared" si="35"/>
        <v>1209.48</v>
      </c>
      <c r="AH34" s="51">
        <f t="shared" si="35"/>
        <v>1209.48</v>
      </c>
      <c r="AI34" s="51">
        <f t="shared" si="35"/>
        <v>1814.22</v>
      </c>
      <c r="AJ34" s="51">
        <f t="shared" si="35"/>
        <v>0</v>
      </c>
    </row>
    <row r="35" spans="1:36" s="8" customFormat="1" ht="25.5" customHeight="1">
      <c r="A35" s="30"/>
      <c r="B35" s="14" t="s">
        <v>2</v>
      </c>
      <c r="C35" s="52">
        <f>C34/C9</f>
        <v>3.8026488504617806</v>
      </c>
      <c r="D35" s="52">
        <f>D34/D9</f>
        <v>4.0740378947368425</v>
      </c>
      <c r="E35" s="52">
        <f>E34/E9</f>
        <v>3.14695576756288</v>
      </c>
      <c r="F35" s="52">
        <f aca="true" t="shared" si="36" ref="F35:AJ35">F34/F9</f>
        <v>3.940957966764419</v>
      </c>
      <c r="G35" s="52">
        <f t="shared" si="36"/>
        <v>4.693971539456662</v>
      </c>
      <c r="H35" s="52">
        <f t="shared" si="36"/>
        <v>2.296351245973894</v>
      </c>
      <c r="I35" s="52">
        <f t="shared" si="36"/>
        <v>3.158942213516161</v>
      </c>
      <c r="J35" s="52">
        <f t="shared" si="36"/>
        <v>3.1531088420595266</v>
      </c>
      <c r="K35" s="52">
        <f t="shared" si="36"/>
        <v>5.501804397270659</v>
      </c>
      <c r="L35" s="52">
        <f t="shared" si="36"/>
        <v>2.038613050806646</v>
      </c>
      <c r="M35" s="52">
        <f t="shared" si="36"/>
        <v>3.2961471640265714</v>
      </c>
      <c r="N35" s="52">
        <f t="shared" si="36"/>
        <v>4.060360889634914</v>
      </c>
      <c r="O35" s="52">
        <f t="shared" si="36"/>
        <v>3.777411672847941</v>
      </c>
      <c r="P35" s="52">
        <f t="shared" si="36"/>
        <v>4.150346010866458</v>
      </c>
      <c r="Q35" s="52">
        <f t="shared" si="36"/>
        <v>3.7840594446617133</v>
      </c>
      <c r="R35" s="52">
        <f t="shared" si="36"/>
        <v>4.056955974842768</v>
      </c>
      <c r="S35" s="52">
        <f t="shared" si="36"/>
        <v>6.220182857142857</v>
      </c>
      <c r="T35" s="52">
        <f t="shared" si="36"/>
        <v>3.680426017497148</v>
      </c>
      <c r="U35" s="52">
        <f t="shared" si="36"/>
        <v>4.1485665285122195</v>
      </c>
      <c r="V35" s="52">
        <f t="shared" si="36"/>
        <v>3.2450594097355316</v>
      </c>
      <c r="W35" s="52">
        <f t="shared" si="36"/>
        <v>3.7164739773381985</v>
      </c>
      <c r="X35" s="52">
        <f t="shared" si="36"/>
        <v>5.545953381734811</v>
      </c>
      <c r="Y35" s="52">
        <f t="shared" si="36"/>
        <v>3.660238320408549</v>
      </c>
      <c r="Z35" s="52">
        <f t="shared" si="36"/>
        <v>3.776084920387137</v>
      </c>
      <c r="AA35" s="52">
        <f t="shared" si="36"/>
        <v>5.604633920296571</v>
      </c>
      <c r="AB35" s="52">
        <f t="shared" si="36"/>
        <v>5.4415716856628675</v>
      </c>
      <c r="AC35" s="52">
        <f t="shared" si="36"/>
        <v>3.7226223453370273</v>
      </c>
      <c r="AD35" s="52">
        <f t="shared" si="36"/>
        <v>3.6964547677261614</v>
      </c>
      <c r="AE35" s="52">
        <f t="shared" si="36"/>
        <v>5.717455190072878</v>
      </c>
      <c r="AF35" s="52">
        <f t="shared" si="36"/>
        <v>5.600524792591163</v>
      </c>
      <c r="AG35" s="52">
        <f t="shared" si="36"/>
        <v>3.7009791921664625</v>
      </c>
      <c r="AH35" s="52">
        <f t="shared" si="36"/>
        <v>3.703245560318432</v>
      </c>
      <c r="AI35" s="52">
        <f t="shared" si="36"/>
        <v>5.469460355743141</v>
      </c>
      <c r="AJ35" s="52">
        <f t="shared" si="36"/>
        <v>0</v>
      </c>
    </row>
    <row r="36" spans="1:36" s="8" customFormat="1" ht="18" customHeight="1">
      <c r="A36" s="30"/>
      <c r="B36" s="17" t="s">
        <v>0</v>
      </c>
      <c r="C36" s="42" t="s">
        <v>14</v>
      </c>
      <c r="D36" s="42" t="s">
        <v>14</v>
      </c>
      <c r="E36" s="42" t="s">
        <v>14</v>
      </c>
      <c r="F36" s="42" t="s">
        <v>14</v>
      </c>
      <c r="G36" s="42" t="s">
        <v>14</v>
      </c>
      <c r="H36" s="42" t="s">
        <v>14</v>
      </c>
      <c r="I36" s="42" t="s">
        <v>14</v>
      </c>
      <c r="J36" s="42" t="s">
        <v>14</v>
      </c>
      <c r="K36" s="42" t="s">
        <v>14</v>
      </c>
      <c r="L36" s="42" t="s">
        <v>14</v>
      </c>
      <c r="M36" s="42" t="s">
        <v>14</v>
      </c>
      <c r="N36" s="42" t="s">
        <v>14</v>
      </c>
      <c r="O36" s="42" t="s">
        <v>14</v>
      </c>
      <c r="P36" s="42" t="s">
        <v>14</v>
      </c>
      <c r="Q36" s="42" t="s">
        <v>14</v>
      </c>
      <c r="R36" s="42" t="s">
        <v>14</v>
      </c>
      <c r="S36" s="42" t="s">
        <v>14</v>
      </c>
      <c r="T36" s="42" t="s">
        <v>14</v>
      </c>
      <c r="U36" s="42" t="s">
        <v>14</v>
      </c>
      <c r="V36" s="42" t="s">
        <v>14</v>
      </c>
      <c r="W36" s="42" t="s">
        <v>14</v>
      </c>
      <c r="X36" s="42" t="s">
        <v>14</v>
      </c>
      <c r="Y36" s="42" t="s">
        <v>14</v>
      </c>
      <c r="Z36" s="42" t="s">
        <v>14</v>
      </c>
      <c r="AA36" s="42" t="s">
        <v>14</v>
      </c>
      <c r="AB36" s="42" t="s">
        <v>14</v>
      </c>
      <c r="AC36" s="42" t="s">
        <v>14</v>
      </c>
      <c r="AD36" s="42" t="s">
        <v>14</v>
      </c>
      <c r="AE36" s="42" t="s">
        <v>14</v>
      </c>
      <c r="AF36" s="42" t="s">
        <v>14</v>
      </c>
      <c r="AG36" s="42" t="s">
        <v>14</v>
      </c>
      <c r="AH36" s="42" t="s">
        <v>14</v>
      </c>
      <c r="AI36" s="42" t="s">
        <v>14</v>
      </c>
      <c r="AJ36" s="42" t="s">
        <v>14</v>
      </c>
    </row>
    <row r="37" spans="1:37" s="25" customFormat="1" ht="19.5" customHeight="1">
      <c r="A37" s="27" t="s">
        <v>12</v>
      </c>
      <c r="B37" s="27"/>
      <c r="C37" s="55">
        <f aca="true" t="shared" si="37" ref="C37:I37">C12+C16+C21+C25+C29+C34</f>
        <v>35250.229179400005</v>
      </c>
      <c r="D37" s="55">
        <f t="shared" si="37"/>
        <v>48205.966425000006</v>
      </c>
      <c r="E37" s="55">
        <f t="shared" si="37"/>
        <v>32214.302375200004</v>
      </c>
      <c r="F37" s="55">
        <f t="shared" si="37"/>
        <v>43250.036998799995</v>
      </c>
      <c r="G37" s="55">
        <f t="shared" si="37"/>
        <v>29486.624674799998</v>
      </c>
      <c r="H37" s="55">
        <f t="shared" si="37"/>
        <v>40220.1526054</v>
      </c>
      <c r="I37" s="55">
        <f t="shared" si="37"/>
        <v>37514.395848</v>
      </c>
      <c r="J37" s="55">
        <f aca="true" t="shared" si="38" ref="J37:AC37">J12+J16+J21+J25+J29+J34</f>
        <v>31614.655187799995</v>
      </c>
      <c r="K37" s="55">
        <f t="shared" si="38"/>
        <v>36852.424949600005</v>
      </c>
      <c r="L37" s="55">
        <f t="shared" si="38"/>
        <v>25553.375033799995</v>
      </c>
      <c r="M37" s="55">
        <f t="shared" si="38"/>
        <v>37144.263708</v>
      </c>
      <c r="N37" s="55">
        <f t="shared" si="38"/>
        <v>30027.9654716</v>
      </c>
      <c r="O37" s="55">
        <f t="shared" si="38"/>
        <v>35193.22255579999</v>
      </c>
      <c r="P37" s="55">
        <f t="shared" si="38"/>
        <v>43344.7816324</v>
      </c>
      <c r="Q37" s="55">
        <f t="shared" si="38"/>
        <v>33484.562672</v>
      </c>
      <c r="R37" s="55">
        <f t="shared" si="38"/>
        <v>50603.243823</v>
      </c>
      <c r="S37" s="55">
        <f t="shared" si="38"/>
        <v>49399.5286</v>
      </c>
      <c r="T37" s="55">
        <f t="shared" si="38"/>
        <v>36293.3899268</v>
      </c>
      <c r="U37" s="55">
        <f t="shared" si="38"/>
        <v>45343.634956</v>
      </c>
      <c r="V37" s="55">
        <f t="shared" si="38"/>
        <v>35133.9878068</v>
      </c>
      <c r="W37" s="55">
        <f t="shared" si="38"/>
        <v>35987.1766622</v>
      </c>
      <c r="X37" s="55">
        <f t="shared" si="38"/>
        <v>37301.2138964</v>
      </c>
      <c r="Y37" s="55">
        <f t="shared" si="38"/>
        <v>36696.01003599999</v>
      </c>
      <c r="Z37" s="55">
        <f t="shared" si="38"/>
        <v>21471.3446678</v>
      </c>
      <c r="AA37" s="55">
        <f t="shared" si="38"/>
        <v>20945.227900200003</v>
      </c>
      <c r="AB37" s="55">
        <f t="shared" si="38"/>
        <v>23172.9931564</v>
      </c>
      <c r="AC37" s="55">
        <f t="shared" si="38"/>
        <v>21229.416852</v>
      </c>
      <c r="AD37" s="55">
        <f aca="true" t="shared" si="39" ref="AD37:AJ37">AD12+AD16+AD21+AD25+AD29+AD34</f>
        <v>23259.3272672</v>
      </c>
      <c r="AE37" s="55">
        <f t="shared" si="39"/>
        <v>35953.0435642</v>
      </c>
      <c r="AF37" s="55">
        <f t="shared" si="39"/>
        <v>36692.3054318</v>
      </c>
      <c r="AG37" s="55">
        <f t="shared" si="39"/>
        <v>21012.273064</v>
      </c>
      <c r="AH37" s="55">
        <f t="shared" si="39"/>
        <v>23132.3007716</v>
      </c>
      <c r="AI37" s="55">
        <f t="shared" si="39"/>
        <v>23188.1422682</v>
      </c>
      <c r="AJ37" s="55">
        <f t="shared" si="39"/>
        <v>36867.264496</v>
      </c>
      <c r="AK37" s="59">
        <f>SUM(C37:AJ37)</f>
        <v>1153038.7844642005</v>
      </c>
    </row>
    <row r="38" spans="1:36" s="1" customFormat="1" ht="12.75">
      <c r="A38" s="20"/>
      <c r="B38" s="20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</row>
    <row r="39" spans="1:36" s="1" customFormat="1" ht="12.75">
      <c r="A39" s="20"/>
      <c r="B39" s="20"/>
      <c r="C39" s="54">
        <f aca="true" t="shared" si="40" ref="C39:I39">C37/C9/12</f>
        <v>5.772291409477959</v>
      </c>
      <c r="D39" s="54">
        <f t="shared" si="40"/>
        <v>5.638124728070177</v>
      </c>
      <c r="E39" s="54">
        <f t="shared" si="40"/>
        <v>5.820739804712345</v>
      </c>
      <c r="F39" s="54">
        <f t="shared" si="40"/>
        <v>5.871895975724992</v>
      </c>
      <c r="G39" s="54">
        <f t="shared" si="40"/>
        <v>5.298013632815868</v>
      </c>
      <c r="H39" s="54">
        <f t="shared" si="40"/>
        <v>5.681775527688309</v>
      </c>
      <c r="I39" s="54">
        <f t="shared" si="40"/>
        <v>5.103166265099575</v>
      </c>
      <c r="J39" s="54">
        <f aca="true" t="shared" si="41" ref="J39:AC39">J37/J9/12</f>
        <v>5.7235598500615525</v>
      </c>
      <c r="K39" s="54">
        <f t="shared" si="41"/>
        <v>5.820764618018701</v>
      </c>
      <c r="L39" s="54">
        <f t="shared" si="41"/>
        <v>5.127493184404847</v>
      </c>
      <c r="M39" s="54">
        <f t="shared" si="41"/>
        <v>5.272279524782831</v>
      </c>
      <c r="N39" s="54">
        <f t="shared" si="41"/>
        <v>5.25037863190656</v>
      </c>
      <c r="O39" s="54">
        <f t="shared" si="41"/>
        <v>5.724709245201378</v>
      </c>
      <c r="P39" s="54">
        <f t="shared" si="41"/>
        <v>5.1645197827185205</v>
      </c>
      <c r="Q39" s="54">
        <f t="shared" si="41"/>
        <v>5.456355539043149</v>
      </c>
      <c r="R39" s="54">
        <f t="shared" si="41"/>
        <v>5.893692502096435</v>
      </c>
      <c r="S39" s="54">
        <f t="shared" si="41"/>
        <v>5.880896261904762</v>
      </c>
      <c r="T39" s="54">
        <f t="shared" si="41"/>
        <v>5.752090453721315</v>
      </c>
      <c r="U39" s="54">
        <f t="shared" si="41"/>
        <v>5.400366223143251</v>
      </c>
      <c r="V39" s="54">
        <f t="shared" si="41"/>
        <v>5.611023988565225</v>
      </c>
      <c r="W39" s="54">
        <f t="shared" si="41"/>
        <v>5.759422678157608</v>
      </c>
      <c r="X39" s="54">
        <f t="shared" si="41"/>
        <v>5.938927190230544</v>
      </c>
      <c r="Y39" s="54">
        <f t="shared" si="41"/>
        <v>5.784000068722022</v>
      </c>
      <c r="Z39" s="54">
        <f t="shared" si="41"/>
        <v>5.586258889530648</v>
      </c>
      <c r="AA39" s="54">
        <f t="shared" si="41"/>
        <v>5.392139815724438</v>
      </c>
      <c r="AB39" s="54">
        <f t="shared" si="41"/>
        <v>5.792089871125775</v>
      </c>
      <c r="AC39" s="54">
        <f t="shared" si="41"/>
        <v>5.445115638658049</v>
      </c>
      <c r="AD39" s="54">
        <f aca="true" t="shared" si="42" ref="AD39:AJ39">AD37/AD9/12</f>
        <v>5.923830294213528</v>
      </c>
      <c r="AE39" s="54">
        <f t="shared" si="42"/>
        <v>5.901293999770206</v>
      </c>
      <c r="AF39" s="54">
        <f t="shared" si="42"/>
        <v>5.8994638613094095</v>
      </c>
      <c r="AG39" s="54">
        <f t="shared" si="42"/>
        <v>5.358086766625867</v>
      </c>
      <c r="AH39" s="54">
        <f t="shared" si="42"/>
        <v>5.902301686976934</v>
      </c>
      <c r="AI39" s="54">
        <f t="shared" si="42"/>
        <v>5.82558091352628</v>
      </c>
      <c r="AJ39" s="54">
        <f t="shared" si="42"/>
        <v>4.987454612554113</v>
      </c>
    </row>
    <row r="40" spans="1:36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4:36" ht="15.75"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4:36" ht="15.75"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4:36" ht="47.25" customHeight="1">
      <c r="D43" s="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4:36" ht="12.75">
      <c r="D44" s="11"/>
      <c r="H44" s="11"/>
      <c r="L44" s="11"/>
      <c r="P44" s="11"/>
      <c r="T44" s="11"/>
      <c r="X44" s="11"/>
      <c r="AB44" s="11"/>
      <c r="AF44" s="11"/>
      <c r="AJ44" s="11"/>
    </row>
    <row r="76" ht="12.75">
      <c r="E76" t="s">
        <v>22</v>
      </c>
    </row>
  </sheetData>
  <sheetProtection/>
  <mergeCells count="14">
    <mergeCell ref="H1:K1"/>
    <mergeCell ref="H2:K2"/>
    <mergeCell ref="H3:K3"/>
    <mergeCell ref="A32:A36"/>
    <mergeCell ref="B7:B8"/>
    <mergeCell ref="A7:A8"/>
    <mergeCell ref="A37:B37"/>
    <mergeCell ref="A28:A31"/>
    <mergeCell ref="A5:E5"/>
    <mergeCell ref="A11:A14"/>
    <mergeCell ref="A15:A18"/>
    <mergeCell ref="A19:A23"/>
    <mergeCell ref="A6:G6"/>
    <mergeCell ref="A24:A27"/>
  </mergeCells>
  <printOptions/>
  <pageMargins left="0.1968503937007874" right="0" top="0" bottom="0" header="0.11811023622047245" footer="0.118110236220472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2015-09-30T11:32:59Z</cp:lastPrinted>
  <dcterms:created xsi:type="dcterms:W3CDTF">2007-12-13T08:11:03Z</dcterms:created>
  <dcterms:modified xsi:type="dcterms:W3CDTF">2015-09-30T11:34:09Z</dcterms:modified>
  <cp:category/>
  <cp:version/>
  <cp:contentType/>
  <cp:contentStatus/>
</cp:coreProperties>
</file>