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calcMode="manual" fullCalcOnLoad="1"/>
</workbook>
</file>

<file path=xl/sharedStrings.xml><?xml version="1.0" encoding="utf-8"?>
<sst xmlns="http://schemas.openxmlformats.org/spreadsheetml/2006/main" count="669" uniqueCount="178">
  <si>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</si>
  <si>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</si>
  <si>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</si>
  <si>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</si>
  <si>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</si>
  <si>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</si>
  <si>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</si>
  <si>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</si>
  <si>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</si>
  <si>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</si>
  <si>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</si>
  <si>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</si>
  <si>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</si>
  <si>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</si>
  <si>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</si>
  <si>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</si>
  <si>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</si>
  <si>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</si>
  <si>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</si>
  <si>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</si>
  <si>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</si>
  <si>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</si>
  <si>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</si>
  <si>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</si>
  <si>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</si>
  <si>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27</t>
  </si>
  <si>
    <t>31</t>
  </si>
  <si>
    <t>42</t>
  </si>
  <si>
    <t>44</t>
  </si>
  <si>
    <t>2</t>
  </si>
  <si>
    <t>3</t>
  </si>
  <si>
    <t>4</t>
  </si>
  <si>
    <t>5</t>
  </si>
  <si>
    <t>6</t>
  </si>
  <si>
    <t>7</t>
  </si>
  <si>
    <t>29</t>
  </si>
  <si>
    <t>18</t>
  </si>
  <si>
    <t>9</t>
  </si>
  <si>
    <t>Лот № 4 Исакогорский и цигломенский  территориальный округ</t>
  </si>
  <si>
    <t>БАССЕЙНАЯ ул.</t>
  </si>
  <si>
    <t>ПАВЛА ОРЛОВА ул.</t>
  </si>
  <si>
    <t>2, К 1</t>
  </si>
  <si>
    <t>ДЕЖНЕВЦЕВ ул.</t>
  </si>
  <si>
    <t>КОЧУРИНСКАЯ ул.</t>
  </si>
  <si>
    <t>НОВЫЙ пр.</t>
  </si>
  <si>
    <t>ВТОРАЯ УЛИЦА ул.</t>
  </si>
  <si>
    <t>13, К 5</t>
  </si>
  <si>
    <t>14, К 2</t>
  </si>
  <si>
    <t>14, К 3</t>
  </si>
  <si>
    <t>14, К 6</t>
  </si>
  <si>
    <t>14, К 7</t>
  </si>
  <si>
    <t>19</t>
  </si>
  <si>
    <t>20</t>
  </si>
  <si>
    <t>21</t>
  </si>
  <si>
    <t>22</t>
  </si>
  <si>
    <t>29, К 2</t>
  </si>
  <si>
    <t>30</t>
  </si>
  <si>
    <t>46</t>
  </si>
  <si>
    <t>48</t>
  </si>
  <si>
    <t>11</t>
  </si>
  <si>
    <t>13</t>
  </si>
  <si>
    <t>15</t>
  </si>
  <si>
    <t>17</t>
  </si>
  <si>
    <t>25</t>
  </si>
  <si>
    <t>10</t>
  </si>
  <si>
    <t>3, к1</t>
  </si>
  <si>
    <t>СЕВЕРНЫЙ пр.</t>
  </si>
  <si>
    <t>14, К 4</t>
  </si>
  <si>
    <t>14, К 5</t>
  </si>
  <si>
    <t>23</t>
  </si>
  <si>
    <t>12</t>
  </si>
  <si>
    <t>26, К1</t>
  </si>
  <si>
    <t>32, К 3</t>
  </si>
  <si>
    <t>617,6</t>
  </si>
  <si>
    <t>706</t>
  </si>
  <si>
    <t>709</t>
  </si>
  <si>
    <t>855,4</t>
  </si>
  <si>
    <t>634,9</t>
  </si>
  <si>
    <t>696,7</t>
  </si>
  <si>
    <t>550,8</t>
  </si>
  <si>
    <t>556,6</t>
  </si>
  <si>
    <t>409,4</t>
  </si>
  <si>
    <t>668,8</t>
  </si>
  <si>
    <t>572,6</t>
  </si>
  <si>
    <t>502,3</t>
  </si>
  <si>
    <t>161,4</t>
  </si>
  <si>
    <t>690,3</t>
  </si>
  <si>
    <t>285,7</t>
  </si>
  <si>
    <t>288,3</t>
  </si>
  <si>
    <t>291,8</t>
  </si>
  <si>
    <t>293,6</t>
  </si>
  <si>
    <t>289,5</t>
  </si>
  <si>
    <t>161,6</t>
  </si>
  <si>
    <t>93,7</t>
  </si>
  <si>
    <t>508,2</t>
  </si>
  <si>
    <t>702,9</t>
  </si>
  <si>
    <t>471,6</t>
  </si>
  <si>
    <t>711</t>
  </si>
  <si>
    <t>597,3</t>
  </si>
  <si>
    <t>584,7</t>
  </si>
  <si>
    <t>577,6</t>
  </si>
  <si>
    <t>522</t>
  </si>
  <si>
    <t>522,5</t>
  </si>
  <si>
    <t>517</t>
  </si>
  <si>
    <t>528,9</t>
  </si>
  <si>
    <t>523,4</t>
  </si>
  <si>
    <t>450</t>
  </si>
  <si>
    <t>450,6</t>
  </si>
  <si>
    <t>701,1</t>
  </si>
  <si>
    <t>520,9</t>
  </si>
  <si>
    <t>517,5</t>
  </si>
  <si>
    <t>512,7</t>
  </si>
  <si>
    <t>403,6</t>
  </si>
  <si>
    <t>724,6</t>
  </si>
  <si>
    <t>397,1</t>
  </si>
  <si>
    <t>534,1</t>
  </si>
  <si>
    <t>534,5</t>
  </si>
  <si>
    <t>461</t>
  </si>
  <si>
    <t>468,4</t>
  </si>
  <si>
    <t>525,4</t>
  </si>
  <si>
    <t>75,1</t>
  </si>
  <si>
    <t>738,6</t>
  </si>
  <si>
    <t>512,1</t>
  </si>
  <si>
    <t>394,6</t>
  </si>
  <si>
    <t>511,4</t>
  </si>
  <si>
    <t>583,3</t>
  </si>
  <si>
    <t>584,6</t>
  </si>
  <si>
    <t>694,7</t>
  </si>
  <si>
    <t xml:space="preserve">собственников помещений в многоквартирном доме,  </t>
  </si>
  <si>
    <t>являющемся объектом конкурса</t>
  </si>
  <si>
    <t xml:space="preserve">Перечень дополнительных работ по содержанию и ремонту общего имущества </t>
  </si>
  <si>
    <t>480</t>
  </si>
  <si>
    <t>579,4</t>
  </si>
  <si>
    <t>456,4</t>
  </si>
  <si>
    <t>450,4</t>
  </si>
  <si>
    <t>582,8</t>
  </si>
  <si>
    <t>599,1</t>
  </si>
  <si>
    <t>524,8</t>
  </si>
  <si>
    <t>448,4</t>
  </si>
  <si>
    <t>262,1</t>
  </si>
  <si>
    <t>529,9</t>
  </si>
  <si>
    <t>279,2</t>
  </si>
  <si>
    <t>294,3</t>
  </si>
  <si>
    <t>279,4</t>
  </si>
  <si>
    <t>166,7</t>
  </si>
  <si>
    <t>438,6</t>
  </si>
  <si>
    <t>591,2</t>
  </si>
  <si>
    <t>400</t>
  </si>
  <si>
    <t>591,4</t>
  </si>
  <si>
    <t>507,3</t>
  </si>
  <si>
    <t>488</t>
  </si>
  <si>
    <t>484,9</t>
  </si>
  <si>
    <t>490,1</t>
  </si>
  <si>
    <t>472,4</t>
  </si>
  <si>
    <t>467</t>
  </si>
  <si>
    <t>480,8</t>
  </si>
  <si>
    <t>320,8</t>
  </si>
  <si>
    <t>381,8</t>
  </si>
  <si>
    <t>542,1</t>
  </si>
  <si>
    <t>432,1</t>
  </si>
  <si>
    <t>432,5</t>
  </si>
  <si>
    <t>443,4</t>
  </si>
  <si>
    <t>331,6</t>
  </si>
  <si>
    <t>726,5</t>
  </si>
  <si>
    <t>338,5</t>
  </si>
  <si>
    <t>435,4</t>
  </si>
  <si>
    <t>430,3</t>
  </si>
  <si>
    <t>449,3</t>
  </si>
  <si>
    <t>452,6</t>
  </si>
  <si>
    <t>182</t>
  </si>
  <si>
    <t>589</t>
  </si>
  <si>
    <t>567</t>
  </si>
  <si>
    <t>330</t>
  </si>
  <si>
    <t>24</t>
  </si>
  <si>
    <t>16</t>
  </si>
  <si>
    <t>14</t>
  </si>
  <si>
    <t>0</t>
  </si>
  <si>
    <t>253,2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</si>
</sst>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tabSelected="1" zoomScale="88" zoomScaleNormal="88" zoomScaleSheetLayoutView="100" zoomScalePageLayoutView="34" workbookViewId="0" topLeftCell="A1">
      <selection activeCell="H1" sqref="H1:K3"/>
    </sheetView>
  </sheetViews>
  <sheetFormatPr defaultColWidth="9.00390625" defaultRowHeight="12.75"/>
  <cols>
    <col min="1" max="1" width="20.00390625" style="6" customWidth="1"/>
    <col min="2" max="2" width="45.625" style="6" customWidth="1"/>
    <col min="3" max="55" width="10.125" style="6" customWidth="1"/>
    <col min="56" max="16384" width="9.125" style="6" customWidth="1"/>
  </cols>
  <sheetData>
    <row r="1" spans="2:40" ht="15.75">
      <c r="B1" s="5"/>
      <c r="C1" s="5"/>
      <c r="D1" s="5"/>
      <c r="E1" s="2"/>
      <c r="F1" s="5"/>
      <c r="G1" s="2"/>
      <c r="H1" s="44" t="s">
        <v>23</v>
      </c>
      <c r="I1" s="44"/>
      <c r="J1" s="44"/>
      <c r="K1" s="44"/>
      <c r="L1" s="8"/>
      <c r="M1" s="5"/>
      <c r="N1" s="5"/>
      <c r="O1" s="2"/>
      <c r="P1" s="8"/>
      <c r="Q1" s="5"/>
      <c r="R1" s="5"/>
      <c r="S1" s="2"/>
      <c r="T1" s="8"/>
      <c r="U1" s="5"/>
      <c r="V1" s="5"/>
      <c r="W1" s="2"/>
      <c r="X1" s="8"/>
      <c r="Y1" s="5"/>
      <c r="Z1" s="5"/>
      <c r="AA1" s="2"/>
      <c r="AB1" s="8"/>
      <c r="AC1" s="5"/>
      <c r="AD1" s="5"/>
      <c r="AE1" s="2"/>
      <c r="AF1" s="8"/>
      <c r="AG1" s="5"/>
      <c r="AH1" s="5"/>
      <c r="AI1" s="2"/>
      <c r="AJ1" s="8"/>
      <c r="AK1" s="5"/>
      <c r="AL1" s="5"/>
      <c r="AM1" s="2"/>
      <c r="AN1" s="8"/>
    </row>
    <row r="2" spans="2:40" ht="15.75">
      <c r="B2" s="4"/>
      <c r="C2" s="4"/>
      <c r="D2" s="4"/>
      <c r="E2" s="2"/>
      <c r="F2" s="4"/>
      <c r="G2" s="2"/>
      <c r="H2" s="45" t="s">
        <v>24</v>
      </c>
      <c r="I2" s="45"/>
      <c r="J2" s="45"/>
      <c r="K2" s="45"/>
      <c r="L2" s="8"/>
      <c r="M2" s="4"/>
      <c r="N2" s="4"/>
      <c r="O2" s="2"/>
      <c r="P2" s="8"/>
      <c r="Q2" s="4"/>
      <c r="R2" s="4"/>
      <c r="S2" s="2"/>
      <c r="T2" s="8"/>
      <c r="U2" s="4"/>
      <c r="V2" s="4"/>
      <c r="W2" s="2"/>
      <c r="X2" s="8"/>
      <c r="Y2" s="4"/>
      <c r="Z2" s="4"/>
      <c r="AA2" s="2"/>
      <c r="AB2" s="8"/>
      <c r="AC2" s="4"/>
      <c r="AD2" s="4"/>
      <c r="AE2" s="2"/>
      <c r="AF2" s="8"/>
      <c r="AG2" s="4"/>
      <c r="AH2" s="4"/>
      <c r="AI2" s="2"/>
      <c r="AJ2" s="8"/>
      <c r="AK2" s="4"/>
      <c r="AL2" s="4"/>
      <c r="AM2" s="2"/>
      <c r="AN2" s="8"/>
    </row>
    <row r="3" spans="1:40" ht="15.75">
      <c r="A3" s="48" t="s">
        <v>130</v>
      </c>
      <c r="B3" s="48"/>
      <c r="C3" s="48"/>
      <c r="D3" s="48"/>
      <c r="E3" s="48"/>
      <c r="F3" s="4"/>
      <c r="G3" s="2"/>
      <c r="H3" s="45" t="s">
        <v>22</v>
      </c>
      <c r="I3" s="45"/>
      <c r="J3" s="45"/>
      <c r="K3" s="45"/>
      <c r="L3" s="8"/>
      <c r="M3" s="4"/>
      <c r="N3" s="4"/>
      <c r="O3" s="2"/>
      <c r="P3" s="8"/>
      <c r="Q3" s="4"/>
      <c r="R3" s="4"/>
      <c r="S3" s="2"/>
      <c r="T3" s="8"/>
      <c r="U3" s="4"/>
      <c r="V3" s="4"/>
      <c r="W3" s="2"/>
      <c r="X3" s="8"/>
      <c r="Y3" s="4"/>
      <c r="Z3" s="4"/>
      <c r="AA3" s="2"/>
      <c r="AB3" s="8"/>
      <c r="AC3" s="4"/>
      <c r="AD3" s="4"/>
      <c r="AE3" s="2"/>
      <c r="AF3" s="8"/>
      <c r="AG3" s="4"/>
      <c r="AH3" s="4"/>
      <c r="AI3" s="2"/>
      <c r="AJ3" s="8"/>
      <c r="AK3" s="4"/>
      <c r="AL3" s="4"/>
      <c r="AM3" s="2"/>
      <c r="AN3" s="8"/>
    </row>
    <row r="4" spans="1:38" ht="14.25" customHeight="1">
      <c r="A4" s="49" t="s">
        <v>128</v>
      </c>
      <c r="B4" s="50"/>
      <c r="C4" s="50"/>
      <c r="D4" s="50"/>
      <c r="E4" s="51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  <c r="AK4" s="3"/>
      <c r="AL4" s="3"/>
    </row>
    <row r="5" spans="1:5" s="7" customFormat="1" ht="16.5" customHeight="1">
      <c r="A5" s="48" t="s">
        <v>129</v>
      </c>
      <c r="B5" s="48"/>
      <c r="C5" s="48"/>
      <c r="D5" s="48"/>
      <c r="E5" s="48"/>
    </row>
    <row r="6" spans="1:7" ht="24.75" customHeight="1">
      <c r="A6" s="43" t="s">
        <v>38</v>
      </c>
      <c r="B6" s="43"/>
      <c r="C6" s="43"/>
      <c r="D6" s="43"/>
      <c r="E6" s="43"/>
      <c r="F6" s="43"/>
      <c r="G6" s="43"/>
    </row>
    <row r="7" spans="1:55" s="11" customFormat="1" ht="47.25" customHeight="1">
      <c r="A7" s="46" t="s">
        <v>7</v>
      </c>
      <c r="B7" s="46" t="s">
        <v>8</v>
      </c>
      <c r="C7" s="31" t="s">
        <v>39</v>
      </c>
      <c r="D7" s="31" t="s">
        <v>39</v>
      </c>
      <c r="E7" s="31" t="s">
        <v>39</v>
      </c>
      <c r="F7" s="31" t="s">
        <v>40</v>
      </c>
      <c r="G7" s="31" t="s">
        <v>40</v>
      </c>
      <c r="H7" s="31" t="s">
        <v>42</v>
      </c>
      <c r="I7" s="31" t="s">
        <v>42</v>
      </c>
      <c r="J7" s="31" t="s">
        <v>42</v>
      </c>
      <c r="K7" s="31" t="s">
        <v>42</v>
      </c>
      <c r="L7" s="31" t="s">
        <v>42</v>
      </c>
      <c r="M7" s="31" t="s">
        <v>42</v>
      </c>
      <c r="N7" s="31" t="s">
        <v>42</v>
      </c>
      <c r="O7" s="31" t="s">
        <v>42</v>
      </c>
      <c r="P7" s="31" t="s">
        <v>42</v>
      </c>
      <c r="Q7" s="31" t="s">
        <v>42</v>
      </c>
      <c r="R7" s="31" t="s">
        <v>42</v>
      </c>
      <c r="S7" s="31" t="s">
        <v>42</v>
      </c>
      <c r="T7" s="31" t="s">
        <v>42</v>
      </c>
      <c r="U7" s="31" t="s">
        <v>42</v>
      </c>
      <c r="V7" s="31" t="s">
        <v>42</v>
      </c>
      <c r="W7" s="31" t="s">
        <v>42</v>
      </c>
      <c r="X7" s="31" t="s">
        <v>42</v>
      </c>
      <c r="Y7" s="31" t="s">
        <v>43</v>
      </c>
      <c r="Z7" s="31" t="s">
        <v>43</v>
      </c>
      <c r="AA7" s="31" t="s">
        <v>43</v>
      </c>
      <c r="AB7" s="31" t="s">
        <v>43</v>
      </c>
      <c r="AC7" s="31" t="s">
        <v>43</v>
      </c>
      <c r="AD7" s="31" t="s">
        <v>43</v>
      </c>
      <c r="AE7" s="31" t="s">
        <v>43</v>
      </c>
      <c r="AF7" s="31" t="s">
        <v>43</v>
      </c>
      <c r="AG7" s="31" t="s">
        <v>44</v>
      </c>
      <c r="AH7" s="31" t="s">
        <v>44</v>
      </c>
      <c r="AI7" s="31" t="s">
        <v>44</v>
      </c>
      <c r="AJ7" s="31" t="s">
        <v>44</v>
      </c>
      <c r="AK7" s="31" t="s">
        <v>44</v>
      </c>
      <c r="AL7" s="31" t="s">
        <v>40</v>
      </c>
      <c r="AM7" s="31" t="s">
        <v>40</v>
      </c>
      <c r="AN7" s="31" t="s">
        <v>40</v>
      </c>
      <c r="AO7" s="31" t="s">
        <v>40</v>
      </c>
      <c r="AP7" s="31" t="s">
        <v>45</v>
      </c>
      <c r="AQ7" s="31" t="s">
        <v>45</v>
      </c>
      <c r="AR7" s="31" t="s">
        <v>42</v>
      </c>
      <c r="AS7" s="31" t="s">
        <v>42</v>
      </c>
      <c r="AT7" s="31" t="s">
        <v>42</v>
      </c>
      <c r="AU7" s="31" t="s">
        <v>43</v>
      </c>
      <c r="AV7" s="31" t="s">
        <v>43</v>
      </c>
      <c r="AW7" s="31" t="s">
        <v>44</v>
      </c>
      <c r="AX7" s="31" t="s">
        <v>44</v>
      </c>
      <c r="AY7" s="31" t="s">
        <v>44</v>
      </c>
      <c r="AZ7" s="31" t="s">
        <v>66</v>
      </c>
      <c r="BA7" s="31" t="s">
        <v>66</v>
      </c>
      <c r="BB7" s="31" t="s">
        <v>66</v>
      </c>
      <c r="BC7" s="31" t="s">
        <v>66</v>
      </c>
    </row>
    <row r="8" spans="1:55" s="12" customFormat="1" ht="14.25" customHeight="1">
      <c r="A8" s="47"/>
      <c r="B8" s="47"/>
      <c r="C8" s="31" t="s">
        <v>30</v>
      </c>
      <c r="D8" s="31" t="s">
        <v>32</v>
      </c>
      <c r="E8" s="31" t="s">
        <v>34</v>
      </c>
      <c r="F8" s="31" t="s">
        <v>41</v>
      </c>
      <c r="G8" s="31" t="s">
        <v>32</v>
      </c>
      <c r="H8" s="31" t="s">
        <v>29</v>
      </c>
      <c r="I8" s="31" t="s">
        <v>30</v>
      </c>
      <c r="J8" s="31" t="s">
        <v>31</v>
      </c>
      <c r="K8" s="31" t="s">
        <v>33</v>
      </c>
      <c r="L8" s="31" t="s">
        <v>37</v>
      </c>
      <c r="M8" s="31" t="s">
        <v>46</v>
      </c>
      <c r="N8" s="31" t="s">
        <v>47</v>
      </c>
      <c r="O8" s="31" t="s">
        <v>48</v>
      </c>
      <c r="P8" s="31" t="s">
        <v>49</v>
      </c>
      <c r="Q8" s="31" t="s">
        <v>50</v>
      </c>
      <c r="R8" s="31" t="s">
        <v>36</v>
      </c>
      <c r="S8" s="31" t="s">
        <v>51</v>
      </c>
      <c r="T8" s="31" t="s">
        <v>52</v>
      </c>
      <c r="U8" s="31" t="s">
        <v>53</v>
      </c>
      <c r="V8" s="31" t="s">
        <v>54</v>
      </c>
      <c r="W8" s="31" t="s">
        <v>55</v>
      </c>
      <c r="X8" s="31" t="s">
        <v>56</v>
      </c>
      <c r="Y8" s="31" t="s">
        <v>25</v>
      </c>
      <c r="Z8" s="31" t="s">
        <v>35</v>
      </c>
      <c r="AA8" s="31" t="s">
        <v>56</v>
      </c>
      <c r="AB8" s="31" t="s">
        <v>26</v>
      </c>
      <c r="AC8" s="31" t="s">
        <v>27</v>
      </c>
      <c r="AD8" s="31" t="s">
        <v>28</v>
      </c>
      <c r="AE8" s="31" t="s">
        <v>57</v>
      </c>
      <c r="AF8" s="31" t="s">
        <v>58</v>
      </c>
      <c r="AG8" s="31" t="s">
        <v>59</v>
      </c>
      <c r="AH8" s="31" t="s">
        <v>60</v>
      </c>
      <c r="AI8" s="31" t="s">
        <v>61</v>
      </c>
      <c r="AJ8" s="31" t="s">
        <v>62</v>
      </c>
      <c r="AK8" s="31" t="s">
        <v>63</v>
      </c>
      <c r="AL8" s="31" t="s">
        <v>31</v>
      </c>
      <c r="AM8" s="31" t="s">
        <v>33</v>
      </c>
      <c r="AN8" s="31" t="s">
        <v>34</v>
      </c>
      <c r="AO8" s="31" t="s">
        <v>64</v>
      </c>
      <c r="AP8" s="31" t="s">
        <v>30</v>
      </c>
      <c r="AQ8" s="31" t="s">
        <v>65</v>
      </c>
      <c r="AR8" s="31" t="s">
        <v>34</v>
      </c>
      <c r="AS8" s="31" t="s">
        <v>67</v>
      </c>
      <c r="AT8" s="31" t="s">
        <v>68</v>
      </c>
      <c r="AU8" s="31" t="s">
        <v>69</v>
      </c>
      <c r="AV8" s="31" t="s">
        <v>63</v>
      </c>
      <c r="AW8" s="31" t="s">
        <v>34</v>
      </c>
      <c r="AX8" s="31" t="s">
        <v>37</v>
      </c>
      <c r="AY8" s="31" t="s">
        <v>51</v>
      </c>
      <c r="AZ8" s="31" t="s">
        <v>70</v>
      </c>
      <c r="BA8" s="31" t="s">
        <v>54</v>
      </c>
      <c r="BB8" s="31" t="s">
        <v>71</v>
      </c>
      <c r="BC8" s="31" t="s">
        <v>72</v>
      </c>
    </row>
    <row r="9" spans="1:55" s="12" customFormat="1" ht="14.25" customHeight="1">
      <c r="A9" s="14"/>
      <c r="B9" s="14" t="s">
        <v>9</v>
      </c>
      <c r="C9" s="31" t="s">
        <v>73</v>
      </c>
      <c r="D9" s="31" t="s">
        <v>74</v>
      </c>
      <c r="E9" s="31" t="s">
        <v>75</v>
      </c>
      <c r="F9" s="31" t="s">
        <v>76</v>
      </c>
      <c r="G9" s="31" t="s">
        <v>77</v>
      </c>
      <c r="H9" s="31" t="s">
        <v>78</v>
      </c>
      <c r="I9" s="31" t="s">
        <v>79</v>
      </c>
      <c r="J9" s="31" t="s">
        <v>80</v>
      </c>
      <c r="K9" s="31" t="s">
        <v>75</v>
      </c>
      <c r="L9" s="31" t="s">
        <v>81</v>
      </c>
      <c r="M9" s="31" t="s">
        <v>82</v>
      </c>
      <c r="N9" s="31" t="s">
        <v>83</v>
      </c>
      <c r="O9" s="31" t="s">
        <v>84</v>
      </c>
      <c r="P9" s="31" t="s">
        <v>85</v>
      </c>
      <c r="Q9" s="31" t="s">
        <v>86</v>
      </c>
      <c r="R9" s="31" t="s">
        <v>87</v>
      </c>
      <c r="S9" s="31" t="s">
        <v>88</v>
      </c>
      <c r="T9" s="31" t="s">
        <v>89</v>
      </c>
      <c r="U9" s="31" t="s">
        <v>90</v>
      </c>
      <c r="V9" s="31" t="s">
        <v>91</v>
      </c>
      <c r="W9" s="31" t="s">
        <v>92</v>
      </c>
      <c r="X9" s="31" t="s">
        <v>93</v>
      </c>
      <c r="Y9" s="31" t="s">
        <v>94</v>
      </c>
      <c r="Z9" s="31" t="s">
        <v>95</v>
      </c>
      <c r="AA9" s="31" t="s">
        <v>96</v>
      </c>
      <c r="AB9" s="31" t="s">
        <v>97</v>
      </c>
      <c r="AC9" s="31" t="s">
        <v>98</v>
      </c>
      <c r="AD9" s="31" t="s">
        <v>99</v>
      </c>
      <c r="AE9" s="31" t="s">
        <v>100</v>
      </c>
      <c r="AF9" s="31" t="s">
        <v>99</v>
      </c>
      <c r="AG9" s="31" t="s">
        <v>101</v>
      </c>
      <c r="AH9" s="31" t="s">
        <v>102</v>
      </c>
      <c r="AI9" s="31" t="s">
        <v>103</v>
      </c>
      <c r="AJ9" s="31" t="s">
        <v>104</v>
      </c>
      <c r="AK9" s="31" t="s">
        <v>105</v>
      </c>
      <c r="AL9" s="31" t="s">
        <v>106</v>
      </c>
      <c r="AM9" s="31" t="s">
        <v>107</v>
      </c>
      <c r="AN9" s="31" t="s">
        <v>108</v>
      </c>
      <c r="AO9" s="31" t="s">
        <v>109</v>
      </c>
      <c r="AP9" s="31" t="s">
        <v>110</v>
      </c>
      <c r="AQ9" s="31" t="s">
        <v>111</v>
      </c>
      <c r="AR9" s="31" t="s">
        <v>112</v>
      </c>
      <c r="AS9" s="31" t="s">
        <v>113</v>
      </c>
      <c r="AT9" s="31" t="s">
        <v>114</v>
      </c>
      <c r="AU9" s="31" t="s">
        <v>115</v>
      </c>
      <c r="AV9" s="31" t="s">
        <v>116</v>
      </c>
      <c r="AW9" s="31" t="s">
        <v>117</v>
      </c>
      <c r="AX9" s="31" t="s">
        <v>118</v>
      </c>
      <c r="AY9" s="31" t="s">
        <v>119</v>
      </c>
      <c r="AZ9" s="31" t="s">
        <v>120</v>
      </c>
      <c r="BA9" s="31" t="s">
        <v>121</v>
      </c>
      <c r="BB9" s="31" t="s">
        <v>122</v>
      </c>
      <c r="BC9" s="31" t="s">
        <v>123</v>
      </c>
    </row>
    <row r="10" spans="1:55" s="12" customFormat="1" ht="14.25" customHeight="1">
      <c r="A10" s="14"/>
      <c r="B10" s="14" t="s">
        <v>10</v>
      </c>
      <c r="C10" s="31" t="s">
        <v>73</v>
      </c>
      <c r="D10" s="31" t="s">
        <v>74</v>
      </c>
      <c r="E10" s="31" t="s">
        <v>75</v>
      </c>
      <c r="F10" s="31" t="s">
        <v>76</v>
      </c>
      <c r="G10" s="31" t="s">
        <v>77</v>
      </c>
      <c r="H10" s="31" t="s">
        <v>78</v>
      </c>
      <c r="I10" s="31" t="s">
        <v>79</v>
      </c>
      <c r="J10" s="31" t="s">
        <v>80</v>
      </c>
      <c r="K10" s="31" t="s">
        <v>75</v>
      </c>
      <c r="L10" s="31" t="s">
        <v>81</v>
      </c>
      <c r="M10" s="31" t="s">
        <v>82</v>
      </c>
      <c r="N10" s="31" t="s">
        <v>83</v>
      </c>
      <c r="O10" s="31" t="s">
        <v>84</v>
      </c>
      <c r="P10" s="31" t="s">
        <v>85</v>
      </c>
      <c r="Q10" s="31" t="s">
        <v>86</v>
      </c>
      <c r="R10" s="31" t="s">
        <v>87</v>
      </c>
      <c r="S10" s="31" t="s">
        <v>88</v>
      </c>
      <c r="T10" s="31" t="s">
        <v>89</v>
      </c>
      <c r="U10" s="31" t="s">
        <v>90</v>
      </c>
      <c r="V10" s="31" t="s">
        <v>91</v>
      </c>
      <c r="W10" s="31" t="s">
        <v>92</v>
      </c>
      <c r="X10" s="31" t="s">
        <v>93</v>
      </c>
      <c r="Y10" s="31" t="s">
        <v>94</v>
      </c>
      <c r="Z10" s="31" t="s">
        <v>95</v>
      </c>
      <c r="AA10" s="31" t="s">
        <v>96</v>
      </c>
      <c r="AB10" s="31" t="s">
        <v>97</v>
      </c>
      <c r="AC10" s="31" t="s">
        <v>98</v>
      </c>
      <c r="AD10" s="31" t="s">
        <v>99</v>
      </c>
      <c r="AE10" s="31" t="s">
        <v>100</v>
      </c>
      <c r="AF10" s="31" t="s">
        <v>99</v>
      </c>
      <c r="AG10" s="31" t="s">
        <v>101</v>
      </c>
      <c r="AH10" s="31" t="s">
        <v>102</v>
      </c>
      <c r="AI10" s="31" t="s">
        <v>103</v>
      </c>
      <c r="AJ10" s="31" t="s">
        <v>104</v>
      </c>
      <c r="AK10" s="31" t="s">
        <v>105</v>
      </c>
      <c r="AL10" s="31" t="s">
        <v>106</v>
      </c>
      <c r="AM10" s="31" t="s">
        <v>107</v>
      </c>
      <c r="AN10" s="31" t="s">
        <v>108</v>
      </c>
      <c r="AO10" s="31" t="s">
        <v>109</v>
      </c>
      <c r="AP10" s="31" t="s">
        <v>110</v>
      </c>
      <c r="AQ10" s="31" t="s">
        <v>111</v>
      </c>
      <c r="AR10" s="31" t="s">
        <v>112</v>
      </c>
      <c r="AS10" s="31" t="s">
        <v>113</v>
      </c>
      <c r="AT10" s="31" t="s">
        <v>114</v>
      </c>
      <c r="AU10" s="31" t="s">
        <v>115</v>
      </c>
      <c r="AV10" s="31" t="s">
        <v>116</v>
      </c>
      <c r="AW10" s="31" t="s">
        <v>117</v>
      </c>
      <c r="AX10" s="31" t="s">
        <v>118</v>
      </c>
      <c r="AY10" s="31" t="s">
        <v>119</v>
      </c>
      <c r="AZ10" s="31" t="s">
        <v>120</v>
      </c>
      <c r="BA10" s="31" t="s">
        <v>121</v>
      </c>
      <c r="BB10" s="31" t="s">
        <v>122</v>
      </c>
      <c r="BC10" s="31" t="s">
        <v>123</v>
      </c>
    </row>
    <row r="11" spans="1:55" s="7" customFormat="1" ht="12.75">
      <c r="A11" s="41" t="s">
        <v>6</v>
      </c>
      <c r="B11" s="34" t="s">
        <v>3</v>
      </c>
      <c r="C11" s="35">
        <f>C10*45%/100</f>
        <v>2.7792000000000003</v>
      </c>
      <c r="D11" s="35">
        <f>D10*45%/100</f>
        <v>3.177</v>
      </c>
      <c r="E11" s="35">
        <f>E10*45%/100</f>
        <v>3.1905</v>
      </c>
      <c r="F11" s="35">
        <f>F10*30%/100</f>
        <v>2.5662000000000003</v>
      </c>
      <c r="G11" s="35">
        <f>G10*45%/100</f>
        <v>2.8570499999999996</v>
      </c>
      <c r="H11" s="35">
        <f>H10*45%/100</f>
        <v>3.1351500000000003</v>
      </c>
      <c r="I11" s="35">
        <f>I10*10%/100</f>
        <v>0.5508</v>
      </c>
      <c r="J11" s="35">
        <f>J10*30%/100</f>
        <v>1.6698</v>
      </c>
      <c r="K11" s="35">
        <f>K10*45%/100</f>
        <v>3.1905</v>
      </c>
      <c r="L11" s="35">
        <f>L10*45%/100</f>
        <v>1.8422999999999998</v>
      </c>
      <c r="M11" s="35">
        <f>M10*10%/100</f>
        <v>0.6688</v>
      </c>
      <c r="N11" s="35">
        <f>N10*30%/100</f>
        <v>1.7178</v>
      </c>
      <c r="O11" s="35">
        <f>O10*45%/100</f>
        <v>2.26035</v>
      </c>
      <c r="P11" s="35">
        <f>P10*45%/100</f>
        <v>0.7263000000000001</v>
      </c>
      <c r="Q11" s="35">
        <f>Q10*10%/100</f>
        <v>0.6903</v>
      </c>
      <c r="R11" s="35">
        <f>R10*30%/100</f>
        <v>0.8571</v>
      </c>
      <c r="S11" s="35">
        <f>S10*45%/100</f>
        <v>1.2973500000000002</v>
      </c>
      <c r="T11" s="35">
        <f>T10*45%/100</f>
        <v>1.3131</v>
      </c>
      <c r="U11" s="35">
        <f>U10*10%/100</f>
        <v>0.2936</v>
      </c>
      <c r="V11" s="35">
        <f>V10*30%/100</f>
        <v>0.8684999999999999</v>
      </c>
      <c r="W11" s="35">
        <f>W10*45%/100</f>
        <v>0.7272</v>
      </c>
      <c r="X11" s="35">
        <f>X10*45%/100</f>
        <v>0.42164999999999997</v>
      </c>
      <c r="Y11" s="35">
        <f>Y10*10%/100</f>
        <v>0.5082</v>
      </c>
      <c r="Z11" s="35">
        <f>Z10*30%/100</f>
        <v>2.1087</v>
      </c>
      <c r="AA11" s="35">
        <f>AA10*45%/100</f>
        <v>2.1222000000000003</v>
      </c>
      <c r="AB11" s="35">
        <f>AB10*45%/100</f>
        <v>3.1995</v>
      </c>
      <c r="AC11" s="35">
        <f>AC10*10%/100</f>
        <v>0.5972999999999999</v>
      </c>
      <c r="AD11" s="35">
        <f>AD10*30%/100</f>
        <v>1.7541</v>
      </c>
      <c r="AE11" s="35">
        <f>AE10*45%/100</f>
        <v>2.5992</v>
      </c>
      <c r="AF11" s="35">
        <f>AF10*45%/100</f>
        <v>2.63115</v>
      </c>
      <c r="AG11" s="35">
        <f>AG10*10%/100</f>
        <v>0.522</v>
      </c>
      <c r="AH11" s="35">
        <f>AH10*30%/100</f>
        <v>1.5675</v>
      </c>
      <c r="AI11" s="35">
        <f>AI10*45%/100</f>
        <v>2.3265000000000002</v>
      </c>
      <c r="AJ11" s="35">
        <f>AJ10*45%/100</f>
        <v>2.3800499999999998</v>
      </c>
      <c r="AK11" s="35">
        <f>AK10*10%/100</f>
        <v>0.5234000000000001</v>
      </c>
      <c r="AL11" s="35">
        <f>AL10*30%/100</f>
        <v>1.35</v>
      </c>
      <c r="AM11" s="35">
        <f>AM10*45%/100</f>
        <v>2.0277000000000003</v>
      </c>
      <c r="AN11" s="35">
        <f>AN10*45%/100</f>
        <v>3.15495</v>
      </c>
      <c r="AO11" s="35">
        <f aca="true" t="shared" si="0" ref="AO11:BC11">AO10*45%/100</f>
        <v>2.34405</v>
      </c>
      <c r="AP11" s="35">
        <f t="shared" si="0"/>
        <v>2.32875</v>
      </c>
      <c r="AQ11" s="35">
        <f t="shared" si="0"/>
        <v>2.3071500000000005</v>
      </c>
      <c r="AR11" s="35">
        <f t="shared" si="0"/>
        <v>1.8162</v>
      </c>
      <c r="AS11" s="35">
        <f t="shared" si="0"/>
        <v>3.2607</v>
      </c>
      <c r="AT11" s="35">
        <f t="shared" si="0"/>
        <v>1.7869500000000003</v>
      </c>
      <c r="AU11" s="35">
        <f t="shared" si="0"/>
        <v>2.4034500000000003</v>
      </c>
      <c r="AV11" s="35">
        <f t="shared" si="0"/>
        <v>2.40525</v>
      </c>
      <c r="AW11" s="35">
        <f t="shared" si="0"/>
        <v>2.0745</v>
      </c>
      <c r="AX11" s="35">
        <f t="shared" si="0"/>
        <v>2.1078</v>
      </c>
      <c r="AY11" s="35">
        <f t="shared" si="0"/>
        <v>2.3643</v>
      </c>
      <c r="AZ11" s="35">
        <f t="shared" si="0"/>
        <v>0.33795000000000003</v>
      </c>
      <c r="BA11" s="35">
        <f t="shared" si="0"/>
        <v>3.3237</v>
      </c>
      <c r="BB11" s="35">
        <f t="shared" si="0"/>
        <v>2.30445</v>
      </c>
      <c r="BC11" s="35">
        <f t="shared" si="0"/>
        <v>1.7757000000000003</v>
      </c>
    </row>
    <row r="12" spans="1:55" s="7" customFormat="1" ht="16.5" customHeight="1">
      <c r="A12" s="41"/>
      <c r="B12" s="16" t="s">
        <v>13</v>
      </c>
      <c r="C12" s="33">
        <f aca="true" t="shared" si="1" ref="C12:I12">1007.68*C11</f>
        <v>2800.544256</v>
      </c>
      <c r="D12" s="33">
        <f t="shared" si="1"/>
        <v>3201.39936</v>
      </c>
      <c r="E12" s="33">
        <f t="shared" si="1"/>
        <v>3215.00304</v>
      </c>
      <c r="F12" s="33">
        <f t="shared" si="1"/>
        <v>2585.908416</v>
      </c>
      <c r="G12" s="33">
        <f t="shared" si="1"/>
        <v>2878.9921439999994</v>
      </c>
      <c r="H12" s="33">
        <f t="shared" si="1"/>
        <v>3159.227952</v>
      </c>
      <c r="I12" s="33">
        <f t="shared" si="1"/>
        <v>555.030144</v>
      </c>
      <c r="J12" s="33">
        <f aca="true" t="shared" si="2" ref="J12:AC12">1007.68*J11</f>
        <v>1682.6240639999999</v>
      </c>
      <c r="K12" s="33">
        <f t="shared" si="2"/>
        <v>3215.00304</v>
      </c>
      <c r="L12" s="33">
        <f t="shared" si="2"/>
        <v>1856.4488639999997</v>
      </c>
      <c r="M12" s="33">
        <f t="shared" si="2"/>
        <v>673.9363839999999</v>
      </c>
      <c r="N12" s="33">
        <f t="shared" si="2"/>
        <v>1730.992704</v>
      </c>
      <c r="O12" s="33">
        <f t="shared" si="2"/>
        <v>2277.709488</v>
      </c>
      <c r="P12" s="33">
        <f t="shared" si="2"/>
        <v>731.877984</v>
      </c>
      <c r="Q12" s="33">
        <f t="shared" si="2"/>
        <v>695.601504</v>
      </c>
      <c r="R12" s="33">
        <f t="shared" si="2"/>
        <v>863.6825279999999</v>
      </c>
      <c r="S12" s="33">
        <f t="shared" si="2"/>
        <v>1307.313648</v>
      </c>
      <c r="T12" s="33">
        <f t="shared" si="2"/>
        <v>1323.1846079999998</v>
      </c>
      <c r="U12" s="33">
        <f t="shared" si="2"/>
        <v>295.854848</v>
      </c>
      <c r="V12" s="33">
        <f t="shared" si="2"/>
        <v>875.1700799999999</v>
      </c>
      <c r="W12" s="33">
        <f t="shared" si="2"/>
        <v>732.7848959999999</v>
      </c>
      <c r="X12" s="33">
        <f t="shared" si="2"/>
        <v>424.888272</v>
      </c>
      <c r="Y12" s="33">
        <f t="shared" si="2"/>
        <v>512.102976</v>
      </c>
      <c r="Z12" s="33">
        <f t="shared" si="2"/>
        <v>2124.8948159999995</v>
      </c>
      <c r="AA12" s="33">
        <f t="shared" si="2"/>
        <v>2138.498496</v>
      </c>
      <c r="AB12" s="33">
        <f t="shared" si="2"/>
        <v>3224.0721599999997</v>
      </c>
      <c r="AC12" s="33">
        <f t="shared" si="2"/>
        <v>601.887264</v>
      </c>
      <c r="AD12" s="33">
        <f aca="true" t="shared" si="3" ref="AD12:AN12">1007.68*AD11</f>
        <v>1767.5714879999998</v>
      </c>
      <c r="AE12" s="33">
        <f t="shared" si="3"/>
        <v>2619.161856</v>
      </c>
      <c r="AF12" s="33">
        <f t="shared" si="3"/>
        <v>2651.357232</v>
      </c>
      <c r="AG12" s="33">
        <f t="shared" si="3"/>
        <v>526.00896</v>
      </c>
      <c r="AH12" s="33">
        <f t="shared" si="3"/>
        <v>1579.5384</v>
      </c>
      <c r="AI12" s="33">
        <f t="shared" si="3"/>
        <v>2344.3675200000002</v>
      </c>
      <c r="AJ12" s="33">
        <f t="shared" si="3"/>
        <v>2398.328784</v>
      </c>
      <c r="AK12" s="33">
        <f t="shared" si="3"/>
        <v>527.4197120000001</v>
      </c>
      <c r="AL12" s="33">
        <f t="shared" si="3"/>
        <v>1360.368</v>
      </c>
      <c r="AM12" s="33">
        <f t="shared" si="3"/>
        <v>2043.2727360000001</v>
      </c>
      <c r="AN12" s="33">
        <f t="shared" si="3"/>
        <v>3179.180016</v>
      </c>
      <c r="AO12" s="33">
        <f aca="true" t="shared" si="4" ref="AO12:BC12">1007.68*AO11</f>
        <v>2362.0523040000003</v>
      </c>
      <c r="AP12" s="33">
        <f t="shared" si="4"/>
        <v>2346.6348</v>
      </c>
      <c r="AQ12" s="33">
        <f t="shared" si="4"/>
        <v>2324.8689120000004</v>
      </c>
      <c r="AR12" s="33">
        <f t="shared" si="4"/>
        <v>1830.148416</v>
      </c>
      <c r="AS12" s="33">
        <f t="shared" si="4"/>
        <v>3285.7421759999997</v>
      </c>
      <c r="AT12" s="33">
        <f t="shared" si="4"/>
        <v>1800.673776</v>
      </c>
      <c r="AU12" s="33">
        <f t="shared" si="4"/>
        <v>2421.908496</v>
      </c>
      <c r="AV12" s="33">
        <f t="shared" si="4"/>
        <v>2423.72232</v>
      </c>
      <c r="AW12" s="33">
        <f t="shared" si="4"/>
        <v>2090.43216</v>
      </c>
      <c r="AX12" s="33">
        <f t="shared" si="4"/>
        <v>2123.987904</v>
      </c>
      <c r="AY12" s="33">
        <f t="shared" si="4"/>
        <v>2382.457824</v>
      </c>
      <c r="AZ12" s="33">
        <f t="shared" si="4"/>
        <v>340.545456</v>
      </c>
      <c r="BA12" s="33">
        <f t="shared" si="4"/>
        <v>3349.226016</v>
      </c>
      <c r="BB12" s="33">
        <f t="shared" si="4"/>
        <v>2322.148176</v>
      </c>
      <c r="BC12" s="33">
        <f t="shared" si="4"/>
        <v>1789.3373760000002</v>
      </c>
    </row>
    <row r="13" spans="1:55" s="7" customFormat="1" ht="13.5" customHeight="1">
      <c r="A13" s="41"/>
      <c r="B13" s="16" t="s">
        <v>2</v>
      </c>
      <c r="C13" s="17">
        <f aca="true" t="shared" si="5" ref="C13:I13">C12/C9/12</f>
        <v>0.37788</v>
      </c>
      <c r="D13" s="17">
        <f t="shared" si="5"/>
        <v>0.37788</v>
      </c>
      <c r="E13" s="17">
        <f t="shared" si="5"/>
        <v>0.37788</v>
      </c>
      <c r="F13" s="17">
        <f t="shared" si="5"/>
        <v>0.25192000000000003</v>
      </c>
      <c r="G13" s="17">
        <f t="shared" si="5"/>
        <v>0.37787999999999994</v>
      </c>
      <c r="H13" s="17">
        <f t="shared" si="5"/>
        <v>0.37788</v>
      </c>
      <c r="I13" s="17">
        <f t="shared" si="5"/>
        <v>0.08397333333333333</v>
      </c>
      <c r="J13" s="17">
        <f aca="true" t="shared" si="6" ref="J13:AC13">J12/J9/12</f>
        <v>0.25192</v>
      </c>
      <c r="K13" s="17">
        <f t="shared" si="6"/>
        <v>0.37788</v>
      </c>
      <c r="L13" s="17">
        <f t="shared" si="6"/>
        <v>0.37788</v>
      </c>
      <c r="M13" s="17">
        <f t="shared" si="6"/>
        <v>0.08397333333333333</v>
      </c>
      <c r="N13" s="17">
        <f t="shared" si="6"/>
        <v>0.25192</v>
      </c>
      <c r="O13" s="17">
        <f t="shared" si="6"/>
        <v>0.37788</v>
      </c>
      <c r="P13" s="17">
        <f t="shared" si="6"/>
        <v>0.37788</v>
      </c>
      <c r="Q13" s="17">
        <f t="shared" si="6"/>
        <v>0.08397333333333334</v>
      </c>
      <c r="R13" s="17">
        <f t="shared" si="6"/>
        <v>0.25192</v>
      </c>
      <c r="S13" s="17">
        <f t="shared" si="6"/>
        <v>0.37788</v>
      </c>
      <c r="T13" s="17">
        <f t="shared" si="6"/>
        <v>0.37787999999999994</v>
      </c>
      <c r="U13" s="17">
        <f t="shared" si="6"/>
        <v>0.08397333333333333</v>
      </c>
      <c r="V13" s="17">
        <f t="shared" si="6"/>
        <v>0.25192</v>
      </c>
      <c r="W13" s="17">
        <f t="shared" si="6"/>
        <v>0.37787999999999994</v>
      </c>
      <c r="X13" s="17">
        <f t="shared" si="6"/>
        <v>0.37788</v>
      </c>
      <c r="Y13" s="17">
        <f t="shared" si="6"/>
        <v>0.08397333333333334</v>
      </c>
      <c r="Z13" s="17">
        <f t="shared" si="6"/>
        <v>0.25192</v>
      </c>
      <c r="AA13" s="17">
        <f t="shared" si="6"/>
        <v>0.37788</v>
      </c>
      <c r="AB13" s="17">
        <f t="shared" si="6"/>
        <v>0.37788</v>
      </c>
      <c r="AC13" s="17">
        <f t="shared" si="6"/>
        <v>0.08397333333333333</v>
      </c>
      <c r="AD13" s="17">
        <f aca="true" t="shared" si="7" ref="AD13:AN13">AD12/AD9/12</f>
        <v>0.25192</v>
      </c>
      <c r="AE13" s="17">
        <f t="shared" si="7"/>
        <v>0.37788</v>
      </c>
      <c r="AF13" s="17">
        <f t="shared" si="7"/>
        <v>0.37787999999999994</v>
      </c>
      <c r="AG13" s="17">
        <f t="shared" si="7"/>
        <v>0.08397333333333333</v>
      </c>
      <c r="AH13" s="17">
        <f t="shared" si="7"/>
        <v>0.25192</v>
      </c>
      <c r="AI13" s="17">
        <f t="shared" si="7"/>
        <v>0.37788000000000005</v>
      </c>
      <c r="AJ13" s="17">
        <f t="shared" si="7"/>
        <v>0.37788</v>
      </c>
      <c r="AK13" s="17">
        <f t="shared" si="7"/>
        <v>0.08397333333333336</v>
      </c>
      <c r="AL13" s="17">
        <f t="shared" si="7"/>
        <v>0.25192</v>
      </c>
      <c r="AM13" s="17">
        <f t="shared" si="7"/>
        <v>0.37788</v>
      </c>
      <c r="AN13" s="17">
        <f t="shared" si="7"/>
        <v>0.37788</v>
      </c>
      <c r="AO13" s="17">
        <f aca="true" t="shared" si="8" ref="AO13:BC13">AO12/AO9/12</f>
        <v>0.37788000000000005</v>
      </c>
      <c r="AP13" s="17">
        <f t="shared" si="8"/>
        <v>0.37788</v>
      </c>
      <c r="AQ13" s="17">
        <f t="shared" si="8"/>
        <v>0.37788</v>
      </c>
      <c r="AR13" s="17">
        <f t="shared" si="8"/>
        <v>0.37788</v>
      </c>
      <c r="AS13" s="17">
        <f t="shared" si="8"/>
        <v>0.37788</v>
      </c>
      <c r="AT13" s="17">
        <f t="shared" si="8"/>
        <v>0.37788</v>
      </c>
      <c r="AU13" s="17">
        <f t="shared" si="8"/>
        <v>0.37788</v>
      </c>
      <c r="AV13" s="17">
        <f t="shared" si="8"/>
        <v>0.37788</v>
      </c>
      <c r="AW13" s="17">
        <f t="shared" si="8"/>
        <v>0.37788</v>
      </c>
      <c r="AX13" s="17">
        <f t="shared" si="8"/>
        <v>0.37788000000000005</v>
      </c>
      <c r="AY13" s="17">
        <f t="shared" si="8"/>
        <v>0.37788</v>
      </c>
      <c r="AZ13" s="17">
        <f t="shared" si="8"/>
        <v>0.37788</v>
      </c>
      <c r="BA13" s="17">
        <f t="shared" si="8"/>
        <v>0.37788</v>
      </c>
      <c r="BB13" s="17">
        <f t="shared" si="8"/>
        <v>0.37788</v>
      </c>
      <c r="BC13" s="17">
        <f t="shared" si="8"/>
        <v>0.37788</v>
      </c>
    </row>
    <row r="14" spans="1:55" s="7" customFormat="1" ht="15" customHeight="1">
      <c r="A14" s="41"/>
      <c r="B14" s="16" t="s">
        <v>0</v>
      </c>
      <c r="C14" s="36" t="s">
        <v>14</v>
      </c>
      <c r="D14" s="36" t="s">
        <v>14</v>
      </c>
      <c r="E14" s="36" t="s">
        <v>14</v>
      </c>
      <c r="F14" s="36" t="s">
        <v>14</v>
      </c>
      <c r="G14" s="36" t="s">
        <v>14</v>
      </c>
      <c r="H14" s="36" t="s">
        <v>14</v>
      </c>
      <c r="I14" s="36" t="s">
        <v>14</v>
      </c>
      <c r="J14" s="36" t="s">
        <v>14</v>
      </c>
      <c r="K14" s="36" t="s">
        <v>14</v>
      </c>
      <c r="L14" s="36" t="s">
        <v>14</v>
      </c>
      <c r="M14" s="36" t="s">
        <v>14</v>
      </c>
      <c r="N14" s="36" t="s">
        <v>14</v>
      </c>
      <c r="O14" s="36" t="s">
        <v>14</v>
      </c>
      <c r="P14" s="36" t="s">
        <v>14</v>
      </c>
      <c r="Q14" s="36" t="s">
        <v>14</v>
      </c>
      <c r="R14" s="36" t="s">
        <v>14</v>
      </c>
      <c r="S14" s="36" t="s">
        <v>14</v>
      </c>
      <c r="T14" s="36" t="s">
        <v>14</v>
      </c>
      <c r="U14" s="36" t="s">
        <v>14</v>
      </c>
      <c r="V14" s="36" t="s">
        <v>14</v>
      </c>
      <c r="W14" s="36" t="s">
        <v>14</v>
      </c>
      <c r="X14" s="36" t="s">
        <v>14</v>
      </c>
      <c r="Y14" s="36" t="s">
        <v>14</v>
      </c>
      <c r="Z14" s="36" t="s">
        <v>14</v>
      </c>
      <c r="AA14" s="36" t="s">
        <v>14</v>
      </c>
      <c r="AB14" s="36" t="s">
        <v>14</v>
      </c>
      <c r="AC14" s="36" t="s">
        <v>14</v>
      </c>
      <c r="AD14" s="36" t="s">
        <v>14</v>
      </c>
      <c r="AE14" s="36" t="s">
        <v>14</v>
      </c>
      <c r="AF14" s="36" t="s">
        <v>14</v>
      </c>
      <c r="AG14" s="36" t="s">
        <v>14</v>
      </c>
      <c r="AH14" s="36" t="s">
        <v>14</v>
      </c>
      <c r="AI14" s="36" t="s">
        <v>14</v>
      </c>
      <c r="AJ14" s="36" t="s">
        <v>14</v>
      </c>
      <c r="AK14" s="36" t="s">
        <v>14</v>
      </c>
      <c r="AL14" s="36" t="s">
        <v>14</v>
      </c>
      <c r="AM14" s="36" t="s">
        <v>14</v>
      </c>
      <c r="AN14" s="36" t="s">
        <v>14</v>
      </c>
      <c r="AO14" s="36" t="s">
        <v>14</v>
      </c>
      <c r="AP14" s="36" t="s">
        <v>14</v>
      </c>
      <c r="AQ14" s="36" t="s">
        <v>14</v>
      </c>
      <c r="AR14" s="36" t="s">
        <v>14</v>
      </c>
      <c r="AS14" s="36" t="s">
        <v>14</v>
      </c>
      <c r="AT14" s="36" t="s">
        <v>14</v>
      </c>
      <c r="AU14" s="36" t="s">
        <v>14</v>
      </c>
      <c r="AV14" s="36" t="s">
        <v>14</v>
      </c>
      <c r="AW14" s="36" t="s">
        <v>14</v>
      </c>
      <c r="AX14" s="36" t="s">
        <v>14</v>
      </c>
      <c r="AY14" s="36" t="s">
        <v>14</v>
      </c>
      <c r="AZ14" s="36" t="s">
        <v>14</v>
      </c>
      <c r="BA14" s="36" t="s">
        <v>14</v>
      </c>
      <c r="BB14" s="36" t="s">
        <v>14</v>
      </c>
      <c r="BC14" s="36" t="s">
        <v>14</v>
      </c>
    </row>
    <row r="15" spans="1:55" s="7" customFormat="1" ht="12.75">
      <c r="A15" s="42" t="s">
        <v>16</v>
      </c>
      <c r="B15" s="21" t="s">
        <v>4</v>
      </c>
      <c r="C15" s="37">
        <f aca="true" t="shared" si="9" ref="C15:I15">C10*10%/10</f>
        <v>6.176</v>
      </c>
      <c r="D15" s="37">
        <f t="shared" si="9"/>
        <v>7.0600000000000005</v>
      </c>
      <c r="E15" s="37">
        <f t="shared" si="9"/>
        <v>7.090000000000001</v>
      </c>
      <c r="F15" s="37">
        <f t="shared" si="9"/>
        <v>8.554</v>
      </c>
      <c r="G15" s="37">
        <f t="shared" si="9"/>
        <v>6.349</v>
      </c>
      <c r="H15" s="37">
        <f t="shared" si="9"/>
        <v>6.9670000000000005</v>
      </c>
      <c r="I15" s="37">
        <f t="shared" si="9"/>
        <v>5.508</v>
      </c>
      <c r="J15" s="37">
        <f aca="true" t="shared" si="10" ref="J15:AC15">J10*10%/10</f>
        <v>5.566000000000001</v>
      </c>
      <c r="K15" s="37">
        <f t="shared" si="10"/>
        <v>7.090000000000001</v>
      </c>
      <c r="L15" s="37">
        <f t="shared" si="10"/>
        <v>4.093999999999999</v>
      </c>
      <c r="M15" s="37">
        <f t="shared" si="10"/>
        <v>6.688</v>
      </c>
      <c r="N15" s="37">
        <f t="shared" si="10"/>
        <v>5.726000000000001</v>
      </c>
      <c r="O15" s="37">
        <f t="shared" si="10"/>
        <v>5.023000000000001</v>
      </c>
      <c r="P15" s="37">
        <f t="shared" si="10"/>
        <v>1.614</v>
      </c>
      <c r="Q15" s="37">
        <f t="shared" si="10"/>
        <v>6.9030000000000005</v>
      </c>
      <c r="R15" s="37">
        <f t="shared" si="10"/>
        <v>2.857</v>
      </c>
      <c r="S15" s="37">
        <f t="shared" si="10"/>
        <v>2.883</v>
      </c>
      <c r="T15" s="37">
        <f t="shared" si="10"/>
        <v>2.918</v>
      </c>
      <c r="U15" s="37">
        <f t="shared" si="10"/>
        <v>2.9360000000000004</v>
      </c>
      <c r="V15" s="37">
        <f t="shared" si="10"/>
        <v>2.8950000000000005</v>
      </c>
      <c r="W15" s="37">
        <f t="shared" si="10"/>
        <v>1.616</v>
      </c>
      <c r="X15" s="37">
        <f t="shared" si="10"/>
        <v>0.937</v>
      </c>
      <c r="Y15" s="37">
        <f t="shared" si="10"/>
        <v>5.082</v>
      </c>
      <c r="Z15" s="37">
        <f t="shared" si="10"/>
        <v>7.029000000000001</v>
      </c>
      <c r="AA15" s="37">
        <f t="shared" si="10"/>
        <v>4.716</v>
      </c>
      <c r="AB15" s="37">
        <f t="shared" si="10"/>
        <v>7.110000000000001</v>
      </c>
      <c r="AC15" s="37">
        <f t="shared" si="10"/>
        <v>5.973</v>
      </c>
      <c r="AD15" s="37">
        <f aca="true" t="shared" si="11" ref="AD15:AN15">AD10*10%/10</f>
        <v>5.847</v>
      </c>
      <c r="AE15" s="37">
        <f t="shared" si="11"/>
        <v>5.776000000000001</v>
      </c>
      <c r="AF15" s="37">
        <f t="shared" si="11"/>
        <v>5.847</v>
      </c>
      <c r="AG15" s="37">
        <f t="shared" si="11"/>
        <v>5.220000000000001</v>
      </c>
      <c r="AH15" s="37">
        <f t="shared" si="11"/>
        <v>5.225</v>
      </c>
      <c r="AI15" s="37">
        <f t="shared" si="11"/>
        <v>5.17</v>
      </c>
      <c r="AJ15" s="37">
        <f t="shared" si="11"/>
        <v>5.289</v>
      </c>
      <c r="AK15" s="37">
        <f t="shared" si="11"/>
        <v>5.234</v>
      </c>
      <c r="AL15" s="37">
        <f t="shared" si="11"/>
        <v>4.5</v>
      </c>
      <c r="AM15" s="37">
        <f t="shared" si="11"/>
        <v>4.506</v>
      </c>
      <c r="AN15" s="37">
        <f t="shared" si="11"/>
        <v>7.011</v>
      </c>
      <c r="AO15" s="37">
        <f aca="true" t="shared" si="12" ref="AO15:BC15">AO10*10%/10</f>
        <v>5.2090000000000005</v>
      </c>
      <c r="AP15" s="37">
        <f t="shared" si="12"/>
        <v>5.175</v>
      </c>
      <c r="AQ15" s="37">
        <f t="shared" si="12"/>
        <v>5.127000000000001</v>
      </c>
      <c r="AR15" s="37">
        <f t="shared" si="12"/>
        <v>4.0360000000000005</v>
      </c>
      <c r="AS15" s="37">
        <f t="shared" si="12"/>
        <v>7.246</v>
      </c>
      <c r="AT15" s="37">
        <f t="shared" si="12"/>
        <v>3.971000000000001</v>
      </c>
      <c r="AU15" s="37">
        <f t="shared" si="12"/>
        <v>5.341</v>
      </c>
      <c r="AV15" s="37">
        <f t="shared" si="12"/>
        <v>5.345000000000001</v>
      </c>
      <c r="AW15" s="37">
        <f t="shared" si="12"/>
        <v>4.61</v>
      </c>
      <c r="AX15" s="37">
        <f t="shared" si="12"/>
        <v>4.684</v>
      </c>
      <c r="AY15" s="37">
        <f t="shared" si="12"/>
        <v>5.254</v>
      </c>
      <c r="AZ15" s="37">
        <f t="shared" si="12"/>
        <v>0.751</v>
      </c>
      <c r="BA15" s="37">
        <f t="shared" si="12"/>
        <v>7.386</v>
      </c>
      <c r="BB15" s="37">
        <f t="shared" si="12"/>
        <v>5.121</v>
      </c>
      <c r="BC15" s="37">
        <f t="shared" si="12"/>
        <v>3.9460000000000006</v>
      </c>
    </row>
    <row r="16" spans="1:55" s="7" customFormat="1" ht="12.75" customHeight="1">
      <c r="A16" s="42"/>
      <c r="B16" s="18" t="s">
        <v>13</v>
      </c>
      <c r="C16" s="19">
        <f aca="true" t="shared" si="13" ref="C16:I16">2281.73*C15</f>
        <v>14091.96448</v>
      </c>
      <c r="D16" s="19">
        <f t="shared" si="13"/>
        <v>16109.0138</v>
      </c>
      <c r="E16" s="20">
        <f t="shared" si="13"/>
        <v>16177.465700000002</v>
      </c>
      <c r="F16" s="19">
        <f t="shared" si="13"/>
        <v>19517.91842</v>
      </c>
      <c r="G16" s="20">
        <f t="shared" si="13"/>
        <v>14486.70377</v>
      </c>
      <c r="H16" s="20">
        <f t="shared" si="13"/>
        <v>15896.81291</v>
      </c>
      <c r="I16" s="19">
        <f t="shared" si="13"/>
        <v>12567.76884</v>
      </c>
      <c r="J16" s="19">
        <f aca="true" t="shared" si="14" ref="J16:AC16">2281.73*J15</f>
        <v>12700.109180000001</v>
      </c>
      <c r="K16" s="20">
        <f t="shared" si="14"/>
        <v>16177.465700000002</v>
      </c>
      <c r="L16" s="20">
        <f t="shared" si="14"/>
        <v>9341.402619999999</v>
      </c>
      <c r="M16" s="19">
        <f t="shared" si="14"/>
        <v>15260.21024</v>
      </c>
      <c r="N16" s="19">
        <f t="shared" si="14"/>
        <v>13065.185980000002</v>
      </c>
      <c r="O16" s="20">
        <f t="shared" si="14"/>
        <v>11461.12979</v>
      </c>
      <c r="P16" s="20">
        <f t="shared" si="14"/>
        <v>3682.7122200000003</v>
      </c>
      <c r="Q16" s="19">
        <f t="shared" si="14"/>
        <v>15750.782190000002</v>
      </c>
      <c r="R16" s="19">
        <f t="shared" si="14"/>
        <v>6518.90261</v>
      </c>
      <c r="S16" s="20">
        <f t="shared" si="14"/>
        <v>6578.22759</v>
      </c>
      <c r="T16" s="20">
        <f t="shared" si="14"/>
        <v>6658.088140000001</v>
      </c>
      <c r="U16" s="19">
        <f t="shared" si="14"/>
        <v>6699.159280000001</v>
      </c>
      <c r="V16" s="19">
        <f t="shared" si="14"/>
        <v>6605.608350000001</v>
      </c>
      <c r="W16" s="20">
        <f t="shared" si="14"/>
        <v>3687.27568</v>
      </c>
      <c r="X16" s="20">
        <f t="shared" si="14"/>
        <v>2137.98101</v>
      </c>
      <c r="Y16" s="19">
        <f t="shared" si="14"/>
        <v>11595.75186</v>
      </c>
      <c r="Z16" s="19">
        <f t="shared" si="14"/>
        <v>16038.280170000002</v>
      </c>
      <c r="AA16" s="20">
        <f t="shared" si="14"/>
        <v>10760.63868</v>
      </c>
      <c r="AB16" s="20">
        <f t="shared" si="14"/>
        <v>16223.100300000004</v>
      </c>
      <c r="AC16" s="19">
        <f t="shared" si="14"/>
        <v>13628.77329</v>
      </c>
      <c r="AD16" s="19">
        <f aca="true" t="shared" si="15" ref="AD16:AN16">2281.73*AD15</f>
        <v>13341.27531</v>
      </c>
      <c r="AE16" s="20">
        <f t="shared" si="15"/>
        <v>13179.272480000001</v>
      </c>
      <c r="AF16" s="20">
        <f t="shared" si="15"/>
        <v>13341.27531</v>
      </c>
      <c r="AG16" s="19">
        <f t="shared" si="15"/>
        <v>11910.630600000002</v>
      </c>
      <c r="AH16" s="19">
        <f t="shared" si="15"/>
        <v>11922.03925</v>
      </c>
      <c r="AI16" s="20">
        <f t="shared" si="15"/>
        <v>11796.5441</v>
      </c>
      <c r="AJ16" s="20">
        <f t="shared" si="15"/>
        <v>12068.069969999999</v>
      </c>
      <c r="AK16" s="19">
        <f t="shared" si="15"/>
        <v>11942.57482</v>
      </c>
      <c r="AL16" s="19">
        <f t="shared" si="15"/>
        <v>10267.785</v>
      </c>
      <c r="AM16" s="20">
        <f t="shared" si="15"/>
        <v>10281.47538</v>
      </c>
      <c r="AN16" s="20">
        <f t="shared" si="15"/>
        <v>15997.20903</v>
      </c>
      <c r="AO16" s="20">
        <f aca="true" t="shared" si="16" ref="AO16:BC16">2281.73*AO15</f>
        <v>11885.531570000001</v>
      </c>
      <c r="AP16" s="20">
        <f t="shared" si="16"/>
        <v>11807.95275</v>
      </c>
      <c r="AQ16" s="20">
        <f t="shared" si="16"/>
        <v>11698.429710000002</v>
      </c>
      <c r="AR16" s="20">
        <f t="shared" si="16"/>
        <v>9209.062280000002</v>
      </c>
      <c r="AS16" s="20">
        <f t="shared" si="16"/>
        <v>16533.41558</v>
      </c>
      <c r="AT16" s="20">
        <f t="shared" si="16"/>
        <v>9060.749830000002</v>
      </c>
      <c r="AU16" s="20">
        <f t="shared" si="16"/>
        <v>12186.719930000001</v>
      </c>
      <c r="AV16" s="20">
        <f t="shared" si="16"/>
        <v>12195.846850000002</v>
      </c>
      <c r="AW16" s="20">
        <f t="shared" si="16"/>
        <v>10518.775300000001</v>
      </c>
      <c r="AX16" s="20">
        <f t="shared" si="16"/>
        <v>10687.62332</v>
      </c>
      <c r="AY16" s="20">
        <f t="shared" si="16"/>
        <v>11988.20942</v>
      </c>
      <c r="AZ16" s="20">
        <f t="shared" si="16"/>
        <v>1713.57923</v>
      </c>
      <c r="BA16" s="20">
        <f t="shared" si="16"/>
        <v>16852.857780000002</v>
      </c>
      <c r="BB16" s="20">
        <f t="shared" si="16"/>
        <v>11684.73933</v>
      </c>
      <c r="BC16" s="20">
        <f t="shared" si="16"/>
        <v>9003.706580000002</v>
      </c>
    </row>
    <row r="17" spans="1:55" s="7" customFormat="1" ht="15.75" customHeight="1">
      <c r="A17" s="42"/>
      <c r="B17" s="18" t="s">
        <v>2</v>
      </c>
      <c r="C17" s="19">
        <f aca="true" t="shared" si="17" ref="C17:I17">C16/C9/12</f>
        <v>1.9014416666666667</v>
      </c>
      <c r="D17" s="19">
        <f t="shared" si="17"/>
        <v>1.9014416666666667</v>
      </c>
      <c r="E17" s="20">
        <f t="shared" si="17"/>
        <v>1.901441666666667</v>
      </c>
      <c r="F17" s="19">
        <f t="shared" si="17"/>
        <v>1.901441666666667</v>
      </c>
      <c r="G17" s="20">
        <f t="shared" si="17"/>
        <v>1.9014416666666667</v>
      </c>
      <c r="H17" s="20">
        <f t="shared" si="17"/>
        <v>1.9014416666666667</v>
      </c>
      <c r="I17" s="19">
        <f t="shared" si="17"/>
        <v>1.901441666666667</v>
      </c>
      <c r="J17" s="19">
        <f aca="true" t="shared" si="18" ref="J17:AC17">J16/J9/12</f>
        <v>1.901441666666667</v>
      </c>
      <c r="K17" s="20">
        <f t="shared" si="18"/>
        <v>1.901441666666667</v>
      </c>
      <c r="L17" s="20">
        <f t="shared" si="18"/>
        <v>1.9014416666666667</v>
      </c>
      <c r="M17" s="19">
        <f t="shared" si="18"/>
        <v>1.901441666666667</v>
      </c>
      <c r="N17" s="19">
        <f t="shared" si="18"/>
        <v>1.901441666666667</v>
      </c>
      <c r="O17" s="20">
        <f t="shared" si="18"/>
        <v>1.9014416666666667</v>
      </c>
      <c r="P17" s="20">
        <f t="shared" si="18"/>
        <v>1.901441666666667</v>
      </c>
      <c r="Q17" s="19">
        <f t="shared" si="18"/>
        <v>1.901441666666667</v>
      </c>
      <c r="R17" s="19">
        <f t="shared" si="18"/>
        <v>1.9014416666666667</v>
      </c>
      <c r="S17" s="20">
        <f t="shared" si="18"/>
        <v>1.9014416666666667</v>
      </c>
      <c r="T17" s="20">
        <f t="shared" si="18"/>
        <v>1.901441666666667</v>
      </c>
      <c r="U17" s="19">
        <f t="shared" si="18"/>
        <v>1.9014416666666667</v>
      </c>
      <c r="V17" s="19">
        <f t="shared" si="18"/>
        <v>1.901441666666667</v>
      </c>
      <c r="W17" s="20">
        <f t="shared" si="18"/>
        <v>1.901441666666667</v>
      </c>
      <c r="X17" s="20">
        <f t="shared" si="18"/>
        <v>1.9014416666666667</v>
      </c>
      <c r="Y17" s="19">
        <f t="shared" si="18"/>
        <v>1.9014416666666667</v>
      </c>
      <c r="Z17" s="19">
        <f t="shared" si="18"/>
        <v>1.901441666666667</v>
      </c>
      <c r="AA17" s="20">
        <f t="shared" si="18"/>
        <v>1.9014416666666667</v>
      </c>
      <c r="AB17" s="20">
        <f t="shared" si="18"/>
        <v>1.9014416666666671</v>
      </c>
      <c r="AC17" s="19">
        <f t="shared" si="18"/>
        <v>1.9014416666666667</v>
      </c>
      <c r="AD17" s="19">
        <f aca="true" t="shared" si="19" ref="AD17:AN17">AD16/AD9/12</f>
        <v>1.9014416666666667</v>
      </c>
      <c r="AE17" s="20">
        <f t="shared" si="19"/>
        <v>1.901441666666667</v>
      </c>
      <c r="AF17" s="20">
        <f t="shared" si="19"/>
        <v>1.9014416666666667</v>
      </c>
      <c r="AG17" s="19">
        <f t="shared" si="19"/>
        <v>1.901441666666667</v>
      </c>
      <c r="AH17" s="19">
        <f t="shared" si="19"/>
        <v>1.9014416666666667</v>
      </c>
      <c r="AI17" s="20">
        <f t="shared" si="19"/>
        <v>1.9014416666666667</v>
      </c>
      <c r="AJ17" s="20">
        <f t="shared" si="19"/>
        <v>1.9014416666666667</v>
      </c>
      <c r="AK17" s="19">
        <f t="shared" si="19"/>
        <v>1.9014416666666667</v>
      </c>
      <c r="AL17" s="19">
        <f t="shared" si="19"/>
        <v>1.9014416666666667</v>
      </c>
      <c r="AM17" s="20">
        <f t="shared" si="19"/>
        <v>1.9014416666666667</v>
      </c>
      <c r="AN17" s="20">
        <f t="shared" si="19"/>
        <v>1.9014416666666667</v>
      </c>
      <c r="AO17" s="20">
        <f aca="true" t="shared" si="20" ref="AO17:BC17">AO16/AO9/12</f>
        <v>1.901441666666667</v>
      </c>
      <c r="AP17" s="20">
        <f t="shared" si="20"/>
        <v>1.9014416666666667</v>
      </c>
      <c r="AQ17" s="20">
        <f t="shared" si="20"/>
        <v>1.901441666666667</v>
      </c>
      <c r="AR17" s="20">
        <f t="shared" si="20"/>
        <v>1.901441666666667</v>
      </c>
      <c r="AS17" s="20">
        <f t="shared" si="20"/>
        <v>1.9014416666666667</v>
      </c>
      <c r="AT17" s="20">
        <f t="shared" si="20"/>
        <v>1.9014416666666671</v>
      </c>
      <c r="AU17" s="20">
        <f t="shared" si="20"/>
        <v>1.9014416666666667</v>
      </c>
      <c r="AV17" s="20">
        <f t="shared" si="20"/>
        <v>1.901441666666667</v>
      </c>
      <c r="AW17" s="20">
        <f t="shared" si="20"/>
        <v>1.901441666666667</v>
      </c>
      <c r="AX17" s="20">
        <f t="shared" si="20"/>
        <v>1.901441666666667</v>
      </c>
      <c r="AY17" s="20">
        <f t="shared" si="20"/>
        <v>1.9014416666666667</v>
      </c>
      <c r="AZ17" s="20">
        <f t="shared" si="20"/>
        <v>1.901441666666667</v>
      </c>
      <c r="BA17" s="20">
        <f t="shared" si="20"/>
        <v>1.901441666666667</v>
      </c>
      <c r="BB17" s="20">
        <f t="shared" si="20"/>
        <v>1.9014416666666667</v>
      </c>
      <c r="BC17" s="20">
        <f t="shared" si="20"/>
        <v>1.901441666666667</v>
      </c>
    </row>
    <row r="18" spans="1:55" s="7" customFormat="1" ht="13.5" customHeight="1">
      <c r="A18" s="42"/>
      <c r="B18" s="16" t="s">
        <v>0</v>
      </c>
      <c r="C18" s="36" t="s">
        <v>14</v>
      </c>
      <c r="D18" s="36" t="s">
        <v>14</v>
      </c>
      <c r="E18" s="36" t="s">
        <v>14</v>
      </c>
      <c r="F18" s="36" t="s">
        <v>14</v>
      </c>
      <c r="G18" s="36" t="s">
        <v>14</v>
      </c>
      <c r="H18" s="36" t="s">
        <v>14</v>
      </c>
      <c r="I18" s="36" t="s">
        <v>14</v>
      </c>
      <c r="J18" s="36" t="s">
        <v>14</v>
      </c>
      <c r="K18" s="36" t="s">
        <v>14</v>
      </c>
      <c r="L18" s="36" t="s">
        <v>14</v>
      </c>
      <c r="M18" s="36" t="s">
        <v>14</v>
      </c>
      <c r="N18" s="36" t="s">
        <v>14</v>
      </c>
      <c r="O18" s="36" t="s">
        <v>14</v>
      </c>
      <c r="P18" s="36" t="s">
        <v>14</v>
      </c>
      <c r="Q18" s="36" t="s">
        <v>14</v>
      </c>
      <c r="R18" s="36" t="s">
        <v>14</v>
      </c>
      <c r="S18" s="36" t="s">
        <v>14</v>
      </c>
      <c r="T18" s="36" t="s">
        <v>14</v>
      </c>
      <c r="U18" s="36" t="s">
        <v>14</v>
      </c>
      <c r="V18" s="36" t="s">
        <v>14</v>
      </c>
      <c r="W18" s="36" t="s">
        <v>14</v>
      </c>
      <c r="X18" s="36" t="s">
        <v>14</v>
      </c>
      <c r="Y18" s="36" t="s">
        <v>14</v>
      </c>
      <c r="Z18" s="36" t="s">
        <v>14</v>
      </c>
      <c r="AA18" s="36" t="s">
        <v>14</v>
      </c>
      <c r="AB18" s="36" t="s">
        <v>14</v>
      </c>
      <c r="AC18" s="36" t="s">
        <v>14</v>
      </c>
      <c r="AD18" s="36" t="s">
        <v>14</v>
      </c>
      <c r="AE18" s="36" t="s">
        <v>14</v>
      </c>
      <c r="AF18" s="36" t="s">
        <v>14</v>
      </c>
      <c r="AG18" s="36" t="s">
        <v>14</v>
      </c>
      <c r="AH18" s="36" t="s">
        <v>14</v>
      </c>
      <c r="AI18" s="36" t="s">
        <v>14</v>
      </c>
      <c r="AJ18" s="36" t="s">
        <v>14</v>
      </c>
      <c r="AK18" s="36" t="s">
        <v>14</v>
      </c>
      <c r="AL18" s="36" t="s">
        <v>14</v>
      </c>
      <c r="AM18" s="36" t="s">
        <v>14</v>
      </c>
      <c r="AN18" s="36" t="s">
        <v>14</v>
      </c>
      <c r="AO18" s="36" t="s">
        <v>14</v>
      </c>
      <c r="AP18" s="36" t="s">
        <v>14</v>
      </c>
      <c r="AQ18" s="36" t="s">
        <v>14</v>
      </c>
      <c r="AR18" s="36" t="s">
        <v>14</v>
      </c>
      <c r="AS18" s="36" t="s">
        <v>14</v>
      </c>
      <c r="AT18" s="36" t="s">
        <v>14</v>
      </c>
      <c r="AU18" s="36" t="s">
        <v>14</v>
      </c>
      <c r="AV18" s="36" t="s">
        <v>14</v>
      </c>
      <c r="AW18" s="36" t="s">
        <v>14</v>
      </c>
      <c r="AX18" s="36" t="s">
        <v>14</v>
      </c>
      <c r="AY18" s="36" t="s">
        <v>14</v>
      </c>
      <c r="AZ18" s="36" t="s">
        <v>14</v>
      </c>
      <c r="BA18" s="36" t="s">
        <v>14</v>
      </c>
      <c r="BB18" s="36" t="s">
        <v>14</v>
      </c>
      <c r="BC18" s="36" t="s">
        <v>14</v>
      </c>
    </row>
    <row r="19" spans="1:55" s="7" customFormat="1" ht="15" customHeight="1">
      <c r="A19" s="42" t="s">
        <v>17</v>
      </c>
      <c r="B19" s="38" t="s">
        <v>11</v>
      </c>
      <c r="C19" s="31" t="s">
        <v>124</v>
      </c>
      <c r="D19" s="31" t="s">
        <v>125</v>
      </c>
      <c r="E19" s="31" t="s">
        <v>126</v>
      </c>
      <c r="F19" s="31" t="s">
        <v>127</v>
      </c>
      <c r="G19" s="31" t="s">
        <v>131</v>
      </c>
      <c r="H19" s="31" t="s">
        <v>132</v>
      </c>
      <c r="I19" s="31" t="s">
        <v>133</v>
      </c>
      <c r="J19" s="31" t="s">
        <v>134</v>
      </c>
      <c r="K19" s="31" t="s">
        <v>135</v>
      </c>
      <c r="L19" s="31" t="s">
        <v>124</v>
      </c>
      <c r="M19" s="31" t="s">
        <v>136</v>
      </c>
      <c r="N19" s="31" t="s">
        <v>137</v>
      </c>
      <c r="O19" s="31" t="s">
        <v>138</v>
      </c>
      <c r="P19" s="31" t="s">
        <v>139</v>
      </c>
      <c r="Q19" s="31" t="s">
        <v>140</v>
      </c>
      <c r="R19" s="31" t="s">
        <v>141</v>
      </c>
      <c r="S19" s="31" t="s">
        <v>142</v>
      </c>
      <c r="T19" s="31" t="s">
        <v>141</v>
      </c>
      <c r="U19" s="31" t="s">
        <v>141</v>
      </c>
      <c r="V19" s="31" t="s">
        <v>143</v>
      </c>
      <c r="W19" s="31" t="s">
        <v>177</v>
      </c>
      <c r="X19" s="31" t="s">
        <v>144</v>
      </c>
      <c r="Y19" s="31" t="s">
        <v>145</v>
      </c>
      <c r="Z19" s="31" t="s">
        <v>146</v>
      </c>
      <c r="AA19" s="31" t="s">
        <v>147</v>
      </c>
      <c r="AB19" s="31" t="s">
        <v>148</v>
      </c>
      <c r="AC19" s="31" t="s">
        <v>149</v>
      </c>
      <c r="AD19" s="31" t="s">
        <v>150</v>
      </c>
      <c r="AE19" s="31" t="s">
        <v>151</v>
      </c>
      <c r="AF19" s="31" t="s">
        <v>152</v>
      </c>
      <c r="AG19" s="31" t="s">
        <v>153</v>
      </c>
      <c r="AH19" s="31" t="s">
        <v>154</v>
      </c>
      <c r="AI19" s="31" t="s">
        <v>154</v>
      </c>
      <c r="AJ19" s="31" t="s">
        <v>155</v>
      </c>
      <c r="AK19" s="31" t="s">
        <v>153</v>
      </c>
      <c r="AL19" s="31" t="s">
        <v>156</v>
      </c>
      <c r="AM19" s="31" t="s">
        <v>157</v>
      </c>
      <c r="AN19" s="31" t="s">
        <v>158</v>
      </c>
      <c r="AO19" s="31" t="s">
        <v>159</v>
      </c>
      <c r="AP19" s="31" t="s">
        <v>160</v>
      </c>
      <c r="AQ19" s="31" t="s">
        <v>161</v>
      </c>
      <c r="AR19" s="31" t="s">
        <v>162</v>
      </c>
      <c r="AS19" s="31" t="s">
        <v>163</v>
      </c>
      <c r="AT19" s="31" t="s">
        <v>164</v>
      </c>
      <c r="AU19" s="31" t="s">
        <v>165</v>
      </c>
      <c r="AV19" s="31" t="s">
        <v>166</v>
      </c>
      <c r="AW19" s="31" t="s">
        <v>167</v>
      </c>
      <c r="AX19" s="31" t="s">
        <v>168</v>
      </c>
      <c r="AY19" s="31" t="s">
        <v>155</v>
      </c>
      <c r="AZ19" s="31" t="s">
        <v>169</v>
      </c>
      <c r="BA19" s="31" t="s">
        <v>170</v>
      </c>
      <c r="BB19" s="31" t="s">
        <v>171</v>
      </c>
      <c r="BC19" s="31" t="s">
        <v>172</v>
      </c>
    </row>
    <row r="20" spans="1:55" s="7" customFormat="1" ht="12.75">
      <c r="A20" s="42"/>
      <c r="B20" s="21" t="s">
        <v>4</v>
      </c>
      <c r="C20" s="20">
        <f>C19*0.1</f>
        <v>51.14</v>
      </c>
      <c r="D20" s="20">
        <f>D19*0.1</f>
        <v>58.33</v>
      </c>
      <c r="E20" s="20">
        <f>E19*0.1</f>
        <v>58.46000000000001</v>
      </c>
      <c r="F20" s="20">
        <f>F19*0.1</f>
        <v>69.47000000000001</v>
      </c>
      <c r="G20" s="20">
        <f>G19*0.1</f>
        <v>48</v>
      </c>
      <c r="H20" s="20">
        <f>H19*0.1</f>
        <v>57.94</v>
      </c>
      <c r="I20" s="20">
        <f>I19*0.09</f>
        <v>41.07599999999999</v>
      </c>
      <c r="J20" s="20">
        <f>J19*0.1</f>
        <v>45.04</v>
      </c>
      <c r="K20" s="20">
        <f>K19*0.1</f>
        <v>58.28</v>
      </c>
      <c r="L20" s="20">
        <f>L19*0.07</f>
        <v>35.798</v>
      </c>
      <c r="M20" s="20">
        <f>M19*0.1</f>
        <v>59.910000000000004</v>
      </c>
      <c r="N20" s="20">
        <f>N19*0.08</f>
        <v>41.983999999999995</v>
      </c>
      <c r="O20" s="20">
        <f>O19*0.1</f>
        <v>44.84</v>
      </c>
      <c r="P20" s="20">
        <f>P19*0.05</f>
        <v>13.105000000000002</v>
      </c>
      <c r="Q20" s="20">
        <f>Q19*0.1</f>
        <v>52.99</v>
      </c>
      <c r="R20" s="20">
        <f>R19*0.08</f>
        <v>22.336</v>
      </c>
      <c r="S20" s="20">
        <f>S19*0.08</f>
        <v>23.544</v>
      </c>
      <c r="T20" s="20">
        <f>T19*0.08</f>
        <v>22.336</v>
      </c>
      <c r="U20" s="20">
        <f>U19*0.08</f>
        <v>22.336</v>
      </c>
      <c r="V20" s="20">
        <f>V19*0.08</f>
        <v>22.352</v>
      </c>
      <c r="W20" s="20">
        <f>W19*0.05</f>
        <v>12.66</v>
      </c>
      <c r="X20" s="20">
        <f>X19*0.04</f>
        <v>6.667999999999999</v>
      </c>
      <c r="Y20" s="20">
        <f>Y19*0.11</f>
        <v>48.246</v>
      </c>
      <c r="Z20" s="20">
        <f>Z19*0.1</f>
        <v>59.120000000000005</v>
      </c>
      <c r="AA20" s="20">
        <f>AA19*0.1</f>
        <v>40</v>
      </c>
      <c r="AB20" s="20">
        <f>AB19*0.1</f>
        <v>59.14</v>
      </c>
      <c r="AC20" s="20">
        <f>AC19*0.1</f>
        <v>50.730000000000004</v>
      </c>
      <c r="AD20" s="20">
        <f>AD19*0.11</f>
        <v>53.68</v>
      </c>
      <c r="AE20" s="20">
        <f aca="true" t="shared" si="21" ref="AE20:AK20">AE19*0.1</f>
        <v>48.49</v>
      </c>
      <c r="AF20" s="20">
        <f t="shared" si="21"/>
        <v>49.010000000000005</v>
      </c>
      <c r="AG20" s="20">
        <f t="shared" si="21"/>
        <v>47.24</v>
      </c>
      <c r="AH20" s="20">
        <f t="shared" si="21"/>
        <v>46.7</v>
      </c>
      <c r="AI20" s="20">
        <f>AI19*0.1</f>
        <v>46.7</v>
      </c>
      <c r="AJ20" s="20">
        <f t="shared" si="21"/>
        <v>48.080000000000005</v>
      </c>
      <c r="AK20" s="20">
        <f t="shared" si="21"/>
        <v>47.24</v>
      </c>
      <c r="AL20" s="20">
        <f>AL19*0.1</f>
        <v>32.080000000000005</v>
      </c>
      <c r="AM20" s="20">
        <f>AM19*0.1</f>
        <v>38.18</v>
      </c>
      <c r="AN20" s="20">
        <f>AN19*0.08</f>
        <v>43.368</v>
      </c>
      <c r="AO20" s="20">
        <f aca="true" t="shared" si="22" ref="AO20:BC20">AO19*0.08</f>
        <v>34.568000000000005</v>
      </c>
      <c r="AP20" s="20">
        <f t="shared" si="22"/>
        <v>34.6</v>
      </c>
      <c r="AQ20" s="20">
        <f t="shared" si="22"/>
        <v>35.472</v>
      </c>
      <c r="AR20" s="20">
        <f>AR19*0.1</f>
        <v>33.160000000000004</v>
      </c>
      <c r="AS20" s="20">
        <f t="shared" si="22"/>
        <v>58.120000000000005</v>
      </c>
      <c r="AT20" s="20">
        <f>AT19*0.1</f>
        <v>33.85</v>
      </c>
      <c r="AU20" s="20">
        <f>AU19*0.1</f>
        <v>43.54</v>
      </c>
      <c r="AV20" s="20">
        <f>AV19*0.1</f>
        <v>43.03</v>
      </c>
      <c r="AW20" s="20">
        <f t="shared" si="22"/>
        <v>35.944</v>
      </c>
      <c r="AX20" s="20">
        <f t="shared" si="22"/>
        <v>36.208000000000006</v>
      </c>
      <c r="AY20" s="20">
        <f t="shared" si="22"/>
        <v>38.464</v>
      </c>
      <c r="AZ20" s="20">
        <f>AZ19*0.04</f>
        <v>7.28</v>
      </c>
      <c r="BA20" s="20">
        <f>BA19*0.1</f>
        <v>58.900000000000006</v>
      </c>
      <c r="BB20" s="20">
        <f t="shared" si="22"/>
        <v>45.36</v>
      </c>
      <c r="BC20" s="20">
        <f>BC19*0.1</f>
        <v>33</v>
      </c>
    </row>
    <row r="21" spans="1:55" s="7" customFormat="1" ht="13.5" customHeight="1">
      <c r="A21" s="42"/>
      <c r="B21" s="18" t="s">
        <v>13</v>
      </c>
      <c r="C21" s="22">
        <f aca="true" t="shared" si="23" ref="C21:I21">445.14*C20</f>
        <v>22764.4596</v>
      </c>
      <c r="D21" s="22">
        <f t="shared" si="23"/>
        <v>25965.0162</v>
      </c>
      <c r="E21" s="20">
        <f t="shared" si="23"/>
        <v>26022.884400000003</v>
      </c>
      <c r="F21" s="22">
        <f t="shared" si="23"/>
        <v>30923.875800000005</v>
      </c>
      <c r="G21" s="20">
        <f t="shared" si="23"/>
        <v>21366.72</v>
      </c>
      <c r="H21" s="20">
        <f t="shared" si="23"/>
        <v>25791.4116</v>
      </c>
      <c r="I21" s="22">
        <f t="shared" si="23"/>
        <v>18284.570639999998</v>
      </c>
      <c r="J21" s="22">
        <f aca="true" t="shared" si="24" ref="J21:AC21">445.14*J20</f>
        <v>20049.1056</v>
      </c>
      <c r="K21" s="20">
        <f t="shared" si="24"/>
        <v>25942.7592</v>
      </c>
      <c r="L21" s="20">
        <f t="shared" si="24"/>
        <v>15935.121720000001</v>
      </c>
      <c r="M21" s="22">
        <f t="shared" si="24"/>
        <v>26668.3374</v>
      </c>
      <c r="N21" s="22">
        <f t="shared" si="24"/>
        <v>18688.757759999997</v>
      </c>
      <c r="O21" s="20">
        <f t="shared" si="24"/>
        <v>19960.0776</v>
      </c>
      <c r="P21" s="20">
        <f t="shared" si="24"/>
        <v>5833.559700000001</v>
      </c>
      <c r="Q21" s="22">
        <f t="shared" si="24"/>
        <v>23587.9686</v>
      </c>
      <c r="R21" s="22">
        <f t="shared" si="24"/>
        <v>9942.64704</v>
      </c>
      <c r="S21" s="20">
        <f t="shared" si="24"/>
        <v>10480.37616</v>
      </c>
      <c r="T21" s="20">
        <f t="shared" si="24"/>
        <v>9942.64704</v>
      </c>
      <c r="U21" s="22">
        <f t="shared" si="24"/>
        <v>9942.64704</v>
      </c>
      <c r="V21" s="22">
        <f t="shared" si="24"/>
        <v>9949.76928</v>
      </c>
      <c r="W21" s="20">
        <f t="shared" si="24"/>
        <v>5635.4724</v>
      </c>
      <c r="X21" s="20">
        <f t="shared" si="24"/>
        <v>2968.1935199999994</v>
      </c>
      <c r="Y21" s="22">
        <f t="shared" si="24"/>
        <v>21476.22444</v>
      </c>
      <c r="Z21" s="22">
        <f t="shared" si="24"/>
        <v>26316.6768</v>
      </c>
      <c r="AA21" s="20">
        <f t="shared" si="24"/>
        <v>17805.6</v>
      </c>
      <c r="AB21" s="20">
        <f t="shared" si="24"/>
        <v>26325.5796</v>
      </c>
      <c r="AC21" s="22">
        <f t="shared" si="24"/>
        <v>22581.9522</v>
      </c>
      <c r="AD21" s="22">
        <f aca="true" t="shared" si="25" ref="AD21:AN21">445.14*AD20</f>
        <v>23895.1152</v>
      </c>
      <c r="AE21" s="20">
        <f t="shared" si="25"/>
        <v>21584.8386</v>
      </c>
      <c r="AF21" s="20">
        <f t="shared" si="25"/>
        <v>21816.311400000002</v>
      </c>
      <c r="AG21" s="22">
        <f t="shared" si="25"/>
        <v>21028.4136</v>
      </c>
      <c r="AH21" s="22">
        <f t="shared" si="25"/>
        <v>20788.038</v>
      </c>
      <c r="AI21" s="20">
        <f t="shared" si="25"/>
        <v>20788.038</v>
      </c>
      <c r="AJ21" s="20">
        <f t="shared" si="25"/>
        <v>21402.3312</v>
      </c>
      <c r="AK21" s="22">
        <f t="shared" si="25"/>
        <v>21028.4136</v>
      </c>
      <c r="AL21" s="22">
        <f t="shared" si="25"/>
        <v>14280.091200000003</v>
      </c>
      <c r="AM21" s="20">
        <f t="shared" si="25"/>
        <v>16995.4452</v>
      </c>
      <c r="AN21" s="20">
        <f t="shared" si="25"/>
        <v>19304.83152</v>
      </c>
      <c r="AO21" s="20">
        <f aca="true" t="shared" si="26" ref="AO21:BC21">445.14*AO20</f>
        <v>15387.599520000002</v>
      </c>
      <c r="AP21" s="20">
        <f t="shared" si="26"/>
        <v>15401.844000000001</v>
      </c>
      <c r="AQ21" s="20">
        <f t="shared" si="26"/>
        <v>15790.00608</v>
      </c>
      <c r="AR21" s="20">
        <f t="shared" si="26"/>
        <v>14760.842400000001</v>
      </c>
      <c r="AS21" s="20">
        <f t="shared" si="26"/>
        <v>25871.5368</v>
      </c>
      <c r="AT21" s="20">
        <f t="shared" si="26"/>
        <v>15067.989</v>
      </c>
      <c r="AU21" s="20">
        <f t="shared" si="26"/>
        <v>19381.3956</v>
      </c>
      <c r="AV21" s="20">
        <f t="shared" si="26"/>
        <v>19154.3742</v>
      </c>
      <c r="AW21" s="20">
        <f t="shared" si="26"/>
        <v>16000.11216</v>
      </c>
      <c r="AX21" s="20">
        <f t="shared" si="26"/>
        <v>16117.629120000001</v>
      </c>
      <c r="AY21" s="20">
        <f t="shared" si="26"/>
        <v>17121.86496</v>
      </c>
      <c r="AZ21" s="20">
        <f t="shared" si="26"/>
        <v>3240.6192</v>
      </c>
      <c r="BA21" s="20">
        <f t="shared" si="26"/>
        <v>26218.746000000003</v>
      </c>
      <c r="BB21" s="20">
        <f t="shared" si="26"/>
        <v>20191.5504</v>
      </c>
      <c r="BC21" s="20">
        <f t="shared" si="26"/>
        <v>14689.619999999999</v>
      </c>
    </row>
    <row r="22" spans="1:55" s="7" customFormat="1" ht="16.5" customHeight="1">
      <c r="A22" s="42"/>
      <c r="B22" s="18" t="s">
        <v>2</v>
      </c>
      <c r="C22" s="19">
        <f aca="true" t="shared" si="27" ref="C22:I22">C21/C9/12</f>
        <v>3.0716293717616576</v>
      </c>
      <c r="D22" s="19">
        <f t="shared" si="27"/>
        <v>3.0648036118980166</v>
      </c>
      <c r="E22" s="20">
        <f t="shared" si="27"/>
        <v>3.058637094499295</v>
      </c>
      <c r="F22" s="19">
        <f t="shared" si="27"/>
        <v>3.0126135725976155</v>
      </c>
      <c r="G22" s="20">
        <f t="shared" si="27"/>
        <v>2.804473145377225</v>
      </c>
      <c r="H22" s="20">
        <f t="shared" si="27"/>
        <v>3.0849494761016216</v>
      </c>
      <c r="I22" s="19">
        <f t="shared" si="27"/>
        <v>2.7663656862745096</v>
      </c>
      <c r="J22" s="19">
        <f aca="true" t="shared" si="28" ref="J22:AC22">J21/J9/12</f>
        <v>3.001722601509163</v>
      </c>
      <c r="K22" s="20">
        <f t="shared" si="28"/>
        <v>3.0492194640338504</v>
      </c>
      <c r="L22" s="20">
        <f t="shared" si="28"/>
        <v>3.243592598925257</v>
      </c>
      <c r="M22" s="19">
        <f t="shared" si="28"/>
        <v>3.3229088666267947</v>
      </c>
      <c r="N22" s="19">
        <f t="shared" si="28"/>
        <v>2.719868110373733</v>
      </c>
      <c r="O22" s="20">
        <f t="shared" si="28"/>
        <v>3.311446944057336</v>
      </c>
      <c r="P22" s="20">
        <f t="shared" si="28"/>
        <v>3.011957713754647</v>
      </c>
      <c r="Q22" s="19">
        <f t="shared" si="28"/>
        <v>2.8475504128639724</v>
      </c>
      <c r="R22" s="19">
        <f t="shared" si="28"/>
        <v>2.9000837241862096</v>
      </c>
      <c r="S22" s="20">
        <f t="shared" si="28"/>
        <v>3.029360665972945</v>
      </c>
      <c r="T22" s="20">
        <f t="shared" si="28"/>
        <v>2.8394582590815625</v>
      </c>
      <c r="U22" s="19">
        <f t="shared" si="28"/>
        <v>2.8220501362397816</v>
      </c>
      <c r="V22" s="19">
        <f t="shared" si="28"/>
        <v>2.8640671502590678</v>
      </c>
      <c r="W22" s="20">
        <f t="shared" si="28"/>
        <v>2.9060810643564357</v>
      </c>
      <c r="X22" s="20">
        <f t="shared" si="28"/>
        <v>2.6398021344717173</v>
      </c>
      <c r="Y22" s="19">
        <f t="shared" si="28"/>
        <v>3.5216162337662342</v>
      </c>
      <c r="Z22" s="19">
        <f t="shared" si="28"/>
        <v>3.1200119504908237</v>
      </c>
      <c r="AA22" s="20">
        <f t="shared" si="28"/>
        <v>3.1463104325699742</v>
      </c>
      <c r="AB22" s="20">
        <f t="shared" si="28"/>
        <v>3.085510970464135</v>
      </c>
      <c r="AC22" s="19">
        <f t="shared" si="28"/>
        <v>3.150559768960322</v>
      </c>
      <c r="AD22" s="19">
        <f aca="true" t="shared" si="29" ref="AD22:AN22">AD21/AD9/12</f>
        <v>3.405609030271934</v>
      </c>
      <c r="AE22" s="20">
        <f t="shared" si="29"/>
        <v>3.114156076869806</v>
      </c>
      <c r="AF22" s="20">
        <f t="shared" si="29"/>
        <v>3.1093311954848644</v>
      </c>
      <c r="AG22" s="19">
        <f t="shared" si="29"/>
        <v>3.3570264367816094</v>
      </c>
      <c r="AH22" s="19">
        <f t="shared" si="29"/>
        <v>3.3154765550239236</v>
      </c>
      <c r="AI22" s="20">
        <f t="shared" si="29"/>
        <v>3.350747582205029</v>
      </c>
      <c r="AJ22" s="20">
        <f t="shared" si="29"/>
        <v>3.3721452070334657</v>
      </c>
      <c r="AK22" s="19">
        <f t="shared" si="29"/>
        <v>3.3480470003821168</v>
      </c>
      <c r="AL22" s="19">
        <f t="shared" si="29"/>
        <v>2.6444613333333336</v>
      </c>
      <c r="AM22" s="20">
        <f t="shared" si="29"/>
        <v>3.1431138482023964</v>
      </c>
      <c r="AN22" s="20">
        <f t="shared" si="29"/>
        <v>2.2945884467265727</v>
      </c>
      <c r="AO22" s="20">
        <f aca="true" t="shared" si="30" ref="AO22:BC22">AO21/AO9/12</f>
        <v>2.461700825494337</v>
      </c>
      <c r="AP22" s="20">
        <f t="shared" si="30"/>
        <v>2.4801681159420292</v>
      </c>
      <c r="AQ22" s="20">
        <f t="shared" si="30"/>
        <v>2.5664791105909885</v>
      </c>
      <c r="AR22" s="20">
        <f t="shared" si="30"/>
        <v>3.0477457879088203</v>
      </c>
      <c r="AS22" s="20">
        <f t="shared" si="30"/>
        <v>2.9753814518354957</v>
      </c>
      <c r="AT22" s="20">
        <f t="shared" si="30"/>
        <v>3.162089524049357</v>
      </c>
      <c r="AU22" s="20">
        <f t="shared" si="30"/>
        <v>3.0239960681520315</v>
      </c>
      <c r="AV22" s="20">
        <f t="shared" si="30"/>
        <v>2.9863383536014965</v>
      </c>
      <c r="AW22" s="20">
        <f t="shared" si="30"/>
        <v>2.892283470715835</v>
      </c>
      <c r="AX22" s="20">
        <f t="shared" si="30"/>
        <v>2.867497352690009</v>
      </c>
      <c r="AY22" s="20">
        <f t="shared" si="30"/>
        <v>2.7156872478111915</v>
      </c>
      <c r="AZ22" s="20">
        <f t="shared" si="30"/>
        <v>3.5958934753661786</v>
      </c>
      <c r="BA22" s="20">
        <f t="shared" si="30"/>
        <v>2.9581580016246956</v>
      </c>
      <c r="BB22" s="20">
        <f t="shared" si="30"/>
        <v>3.2857434094903337</v>
      </c>
      <c r="BC22" s="20">
        <f t="shared" si="30"/>
        <v>3.102217435377597</v>
      </c>
    </row>
    <row r="23" spans="1:55" s="7" customFormat="1" ht="17.25" customHeight="1">
      <c r="A23" s="42"/>
      <c r="B23" s="16" t="s">
        <v>0</v>
      </c>
      <c r="C23" s="36" t="s">
        <v>14</v>
      </c>
      <c r="D23" s="36" t="s">
        <v>14</v>
      </c>
      <c r="E23" s="36" t="s">
        <v>14</v>
      </c>
      <c r="F23" s="36" t="s">
        <v>14</v>
      </c>
      <c r="G23" s="36" t="s">
        <v>14</v>
      </c>
      <c r="H23" s="36" t="s">
        <v>14</v>
      </c>
      <c r="I23" s="36" t="s">
        <v>14</v>
      </c>
      <c r="J23" s="36" t="s">
        <v>14</v>
      </c>
      <c r="K23" s="36" t="s">
        <v>14</v>
      </c>
      <c r="L23" s="36" t="s">
        <v>14</v>
      </c>
      <c r="M23" s="36" t="s">
        <v>14</v>
      </c>
      <c r="N23" s="36" t="s">
        <v>14</v>
      </c>
      <c r="O23" s="36" t="s">
        <v>14</v>
      </c>
      <c r="P23" s="36" t="s">
        <v>14</v>
      </c>
      <c r="Q23" s="36" t="s">
        <v>14</v>
      </c>
      <c r="R23" s="36" t="s">
        <v>14</v>
      </c>
      <c r="S23" s="36" t="s">
        <v>14</v>
      </c>
      <c r="T23" s="36" t="s">
        <v>14</v>
      </c>
      <c r="U23" s="36" t="s">
        <v>14</v>
      </c>
      <c r="V23" s="36" t="s">
        <v>14</v>
      </c>
      <c r="W23" s="36" t="s">
        <v>14</v>
      </c>
      <c r="X23" s="36" t="s">
        <v>14</v>
      </c>
      <c r="Y23" s="36" t="s">
        <v>14</v>
      </c>
      <c r="Z23" s="36" t="s">
        <v>14</v>
      </c>
      <c r="AA23" s="36" t="s">
        <v>14</v>
      </c>
      <c r="AB23" s="36" t="s">
        <v>14</v>
      </c>
      <c r="AC23" s="36" t="s">
        <v>14</v>
      </c>
      <c r="AD23" s="36" t="s">
        <v>14</v>
      </c>
      <c r="AE23" s="36" t="s">
        <v>14</v>
      </c>
      <c r="AF23" s="36" t="s">
        <v>14</v>
      </c>
      <c r="AG23" s="36" t="s">
        <v>14</v>
      </c>
      <c r="AH23" s="36" t="s">
        <v>14</v>
      </c>
      <c r="AI23" s="36" t="s">
        <v>14</v>
      </c>
      <c r="AJ23" s="36" t="s">
        <v>14</v>
      </c>
      <c r="AK23" s="36" t="s">
        <v>14</v>
      </c>
      <c r="AL23" s="36" t="s">
        <v>14</v>
      </c>
      <c r="AM23" s="36" t="s">
        <v>14</v>
      </c>
      <c r="AN23" s="36" t="s">
        <v>14</v>
      </c>
      <c r="AO23" s="36" t="s">
        <v>14</v>
      </c>
      <c r="AP23" s="36" t="s">
        <v>14</v>
      </c>
      <c r="AQ23" s="36" t="s">
        <v>14</v>
      </c>
      <c r="AR23" s="36" t="s">
        <v>14</v>
      </c>
      <c r="AS23" s="36" t="s">
        <v>14</v>
      </c>
      <c r="AT23" s="36" t="s">
        <v>14</v>
      </c>
      <c r="AU23" s="36" t="s">
        <v>14</v>
      </c>
      <c r="AV23" s="36" t="s">
        <v>14</v>
      </c>
      <c r="AW23" s="36" t="s">
        <v>14</v>
      </c>
      <c r="AX23" s="36" t="s">
        <v>14</v>
      </c>
      <c r="AY23" s="36" t="s">
        <v>14</v>
      </c>
      <c r="AZ23" s="36" t="s">
        <v>14</v>
      </c>
      <c r="BA23" s="36" t="s">
        <v>14</v>
      </c>
      <c r="BB23" s="36" t="s">
        <v>14</v>
      </c>
      <c r="BC23" s="36" t="s">
        <v>14</v>
      </c>
    </row>
    <row r="24" spans="1:55" s="7" customFormat="1" ht="12.75">
      <c r="A24" s="41" t="s">
        <v>18</v>
      </c>
      <c r="B24" s="34" t="s">
        <v>4</v>
      </c>
      <c r="C24" s="23">
        <f aca="true" t="shared" si="31" ref="C24:H24">C10*0.25%</f>
        <v>1.544</v>
      </c>
      <c r="D24" s="23">
        <f t="shared" si="31"/>
        <v>1.7650000000000001</v>
      </c>
      <c r="E24" s="23">
        <f t="shared" si="31"/>
        <v>1.7725</v>
      </c>
      <c r="F24" s="23">
        <f t="shared" si="31"/>
        <v>2.1385</v>
      </c>
      <c r="G24" s="23">
        <f t="shared" si="31"/>
        <v>1.58725</v>
      </c>
      <c r="H24" s="23">
        <f t="shared" si="31"/>
        <v>1.7417500000000001</v>
      </c>
      <c r="I24" s="23">
        <f>I10*0.1%</f>
        <v>0.5508</v>
      </c>
      <c r="J24" s="23">
        <f>J10*0.25%</f>
        <v>1.3915000000000002</v>
      </c>
      <c r="K24" s="23">
        <f>K10*0.25%</f>
        <v>1.7725</v>
      </c>
      <c r="L24" s="23">
        <f>L10*0.25%</f>
        <v>1.0234999999999999</v>
      </c>
      <c r="M24" s="23">
        <f>M10*0.1%</f>
        <v>0.6688</v>
      </c>
      <c r="N24" s="23">
        <f>N10*0.25%</f>
        <v>1.4315</v>
      </c>
      <c r="O24" s="23">
        <f>O10*0.25%</f>
        <v>1.2557500000000001</v>
      </c>
      <c r="P24" s="23">
        <f>P10*0.25%</f>
        <v>0.4035</v>
      </c>
      <c r="Q24" s="23">
        <f>Q10*0.1%</f>
        <v>0.6902999999999999</v>
      </c>
      <c r="R24" s="23">
        <f>R10*0.25%</f>
        <v>0.7142499999999999</v>
      </c>
      <c r="S24" s="23">
        <f>S10*0.25%</f>
        <v>0.72075</v>
      </c>
      <c r="T24" s="23">
        <f>T10*0.25%</f>
        <v>0.7295</v>
      </c>
      <c r="U24" s="23">
        <f>U10*0.1%</f>
        <v>0.2936</v>
      </c>
      <c r="V24" s="23">
        <f>V10*0.25%</f>
        <v>0.72375</v>
      </c>
      <c r="W24" s="23">
        <f>W10*0.25%</f>
        <v>0.40399999999999997</v>
      </c>
      <c r="X24" s="23">
        <f>X10*0.25%</f>
        <v>0.23425</v>
      </c>
      <c r="Y24" s="23">
        <f>Y10*0.1%</f>
        <v>0.5082</v>
      </c>
      <c r="Z24" s="23">
        <f>Z10*0.25%</f>
        <v>1.75725</v>
      </c>
      <c r="AA24" s="23">
        <f>AA10*0.25%</f>
        <v>1.179</v>
      </c>
      <c r="AB24" s="23">
        <f>AB10*0.25%</f>
        <v>1.7775</v>
      </c>
      <c r="AC24" s="23">
        <f>AC10*0.1%</f>
        <v>0.5972999999999999</v>
      </c>
      <c r="AD24" s="23">
        <f>AD10*0.25%</f>
        <v>1.46175</v>
      </c>
      <c r="AE24" s="23">
        <f>AE10*0.25%</f>
        <v>1.4440000000000002</v>
      </c>
      <c r="AF24" s="23">
        <f>AF10*0.25%</f>
        <v>1.46175</v>
      </c>
      <c r="AG24" s="23">
        <f>AG10*0.1%</f>
        <v>0.522</v>
      </c>
      <c r="AH24" s="23">
        <f>AH10*0.25%</f>
        <v>1.3062500000000001</v>
      </c>
      <c r="AI24" s="23">
        <f>AI10*0.25%</f>
        <v>1.2925</v>
      </c>
      <c r="AJ24" s="23">
        <f>AJ10*0.25%</f>
        <v>1.32225</v>
      </c>
      <c r="AK24" s="23">
        <f>AK10*0.1%</f>
        <v>0.5234</v>
      </c>
      <c r="AL24" s="23">
        <f>AL10*0.25%</f>
        <v>1.125</v>
      </c>
      <c r="AM24" s="23">
        <f>AM10*0.25%</f>
        <v>1.1265</v>
      </c>
      <c r="AN24" s="23">
        <f>AN10*0.25%</f>
        <v>1.75275</v>
      </c>
      <c r="AO24" s="23">
        <f aca="true" t="shared" si="32" ref="AO24:BC24">AO10*0.25%</f>
        <v>1.30225</v>
      </c>
      <c r="AP24" s="23">
        <f t="shared" si="32"/>
        <v>1.29375</v>
      </c>
      <c r="AQ24" s="23">
        <f t="shared" si="32"/>
        <v>1.2817500000000002</v>
      </c>
      <c r="AR24" s="23">
        <f t="shared" si="32"/>
        <v>1.0090000000000001</v>
      </c>
      <c r="AS24" s="23">
        <f t="shared" si="32"/>
        <v>1.8115</v>
      </c>
      <c r="AT24" s="23">
        <f t="shared" si="32"/>
        <v>0.9927500000000001</v>
      </c>
      <c r="AU24" s="23">
        <f t="shared" si="32"/>
        <v>1.33525</v>
      </c>
      <c r="AV24" s="23">
        <f t="shared" si="32"/>
        <v>1.33625</v>
      </c>
      <c r="AW24" s="23">
        <f t="shared" si="32"/>
        <v>1.1525</v>
      </c>
      <c r="AX24" s="23">
        <f t="shared" si="32"/>
        <v>1.171</v>
      </c>
      <c r="AY24" s="23">
        <f t="shared" si="32"/>
        <v>1.3135</v>
      </c>
      <c r="AZ24" s="23">
        <f t="shared" si="32"/>
        <v>0.18775</v>
      </c>
      <c r="BA24" s="23">
        <f t="shared" si="32"/>
        <v>1.8465</v>
      </c>
      <c r="BB24" s="23">
        <f t="shared" si="32"/>
        <v>1.28025</v>
      </c>
      <c r="BC24" s="23">
        <f t="shared" si="32"/>
        <v>0.9865</v>
      </c>
    </row>
    <row r="25" spans="1:55" s="7" customFormat="1" ht="16.5" customHeight="1">
      <c r="A25" s="41"/>
      <c r="B25" s="16" t="s">
        <v>13</v>
      </c>
      <c r="C25" s="23">
        <f aca="true" t="shared" si="33" ref="C25:I25">71.18*C24</f>
        <v>109.90192000000002</v>
      </c>
      <c r="D25" s="23">
        <f t="shared" si="33"/>
        <v>125.63270000000001</v>
      </c>
      <c r="E25" s="23">
        <f t="shared" si="33"/>
        <v>126.16655000000002</v>
      </c>
      <c r="F25" s="23">
        <f t="shared" si="33"/>
        <v>152.21843</v>
      </c>
      <c r="G25" s="23">
        <f t="shared" si="33"/>
        <v>112.98045500000002</v>
      </c>
      <c r="H25" s="23">
        <f t="shared" si="33"/>
        <v>123.97776500000002</v>
      </c>
      <c r="I25" s="23">
        <f t="shared" si="33"/>
        <v>39.205944</v>
      </c>
      <c r="J25" s="23">
        <f aca="true" t="shared" si="34" ref="J25:AC25">71.18*J24</f>
        <v>99.04697000000002</v>
      </c>
      <c r="K25" s="23">
        <f t="shared" si="34"/>
        <v>126.16655000000002</v>
      </c>
      <c r="L25" s="23">
        <f t="shared" si="34"/>
        <v>72.85273</v>
      </c>
      <c r="M25" s="23">
        <f t="shared" si="34"/>
        <v>47.605184</v>
      </c>
      <c r="N25" s="23">
        <f t="shared" si="34"/>
        <v>101.89417</v>
      </c>
      <c r="O25" s="23">
        <f t="shared" si="34"/>
        <v>89.38428500000002</v>
      </c>
      <c r="P25" s="23">
        <f t="shared" si="34"/>
        <v>28.721130000000006</v>
      </c>
      <c r="Q25" s="23">
        <f t="shared" si="34"/>
        <v>49.135554</v>
      </c>
      <c r="R25" s="23">
        <f t="shared" si="34"/>
        <v>50.840315000000004</v>
      </c>
      <c r="S25" s="23">
        <f t="shared" si="34"/>
        <v>51.30298500000001</v>
      </c>
      <c r="T25" s="23">
        <f t="shared" si="34"/>
        <v>51.925810000000006</v>
      </c>
      <c r="U25" s="23">
        <f t="shared" si="34"/>
        <v>20.898448000000005</v>
      </c>
      <c r="V25" s="23">
        <f t="shared" si="34"/>
        <v>51.51652500000001</v>
      </c>
      <c r="W25" s="23">
        <f t="shared" si="34"/>
        <v>28.75672</v>
      </c>
      <c r="X25" s="23">
        <f t="shared" si="34"/>
        <v>16.673915</v>
      </c>
      <c r="Y25" s="23">
        <f t="shared" si="34"/>
        <v>36.173676</v>
      </c>
      <c r="Z25" s="23">
        <f t="shared" si="34"/>
        <v>125.081055</v>
      </c>
      <c r="AA25" s="23">
        <f t="shared" si="34"/>
        <v>83.92122</v>
      </c>
      <c r="AB25" s="23">
        <f t="shared" si="34"/>
        <v>126.52245000000002</v>
      </c>
      <c r="AC25" s="23">
        <f t="shared" si="34"/>
        <v>42.515814</v>
      </c>
      <c r="AD25" s="23">
        <f aca="true" t="shared" si="35" ref="AD25:AN25">71.18*AD24</f>
        <v>104.04736500000001</v>
      </c>
      <c r="AE25" s="23">
        <f t="shared" si="35"/>
        <v>102.78392000000002</v>
      </c>
      <c r="AF25" s="23">
        <f t="shared" si="35"/>
        <v>104.04736500000001</v>
      </c>
      <c r="AG25" s="23">
        <f t="shared" si="35"/>
        <v>37.15596000000001</v>
      </c>
      <c r="AH25" s="23">
        <f t="shared" si="35"/>
        <v>92.97887500000002</v>
      </c>
      <c r="AI25" s="23">
        <f t="shared" si="35"/>
        <v>92.00015</v>
      </c>
      <c r="AJ25" s="23">
        <f t="shared" si="35"/>
        <v>94.117755</v>
      </c>
      <c r="AK25" s="23">
        <f t="shared" si="35"/>
        <v>37.255612</v>
      </c>
      <c r="AL25" s="23">
        <f t="shared" si="35"/>
        <v>80.07750000000001</v>
      </c>
      <c r="AM25" s="23">
        <f t="shared" si="35"/>
        <v>80.18427000000001</v>
      </c>
      <c r="AN25" s="23">
        <f t="shared" si="35"/>
        <v>124.76074500000001</v>
      </c>
      <c r="AO25" s="23">
        <f aca="true" t="shared" si="36" ref="AO25:BC25">71.18*AO24</f>
        <v>92.69415500000001</v>
      </c>
      <c r="AP25" s="23">
        <f t="shared" si="36"/>
        <v>92.08912500000001</v>
      </c>
      <c r="AQ25" s="23">
        <f t="shared" si="36"/>
        <v>91.23496500000002</v>
      </c>
      <c r="AR25" s="23">
        <f t="shared" si="36"/>
        <v>71.82062000000002</v>
      </c>
      <c r="AS25" s="23">
        <f t="shared" si="36"/>
        <v>128.94257000000002</v>
      </c>
      <c r="AT25" s="23">
        <f t="shared" si="36"/>
        <v>70.66394500000001</v>
      </c>
      <c r="AU25" s="23">
        <f t="shared" si="36"/>
        <v>95.04309500000001</v>
      </c>
      <c r="AV25" s="23">
        <f t="shared" si="36"/>
        <v>95.114275</v>
      </c>
      <c r="AW25" s="23">
        <f t="shared" si="36"/>
        <v>82.03495000000001</v>
      </c>
      <c r="AX25" s="23">
        <f t="shared" si="36"/>
        <v>83.35178</v>
      </c>
      <c r="AY25" s="23">
        <f t="shared" si="36"/>
        <v>93.49493</v>
      </c>
      <c r="AZ25" s="23">
        <f t="shared" si="36"/>
        <v>13.364045</v>
      </c>
      <c r="BA25" s="23">
        <f t="shared" si="36"/>
        <v>131.43387</v>
      </c>
      <c r="BB25" s="23">
        <f t="shared" si="36"/>
        <v>91.12819500000002</v>
      </c>
      <c r="BC25" s="23">
        <f t="shared" si="36"/>
        <v>70.21907000000002</v>
      </c>
    </row>
    <row r="26" spans="1:55" s="7" customFormat="1" ht="17.25" customHeight="1">
      <c r="A26" s="41"/>
      <c r="B26" s="16" t="s">
        <v>2</v>
      </c>
      <c r="C26" s="23">
        <f aca="true" t="shared" si="37" ref="C26:I26">C25/C9/12</f>
        <v>0.01482916666666667</v>
      </c>
      <c r="D26" s="23">
        <f t="shared" si="37"/>
        <v>0.01482916666666667</v>
      </c>
      <c r="E26" s="23">
        <f t="shared" si="37"/>
        <v>0.01482916666666667</v>
      </c>
      <c r="F26" s="23">
        <f t="shared" si="37"/>
        <v>0.01482916666666667</v>
      </c>
      <c r="G26" s="23">
        <f t="shared" si="37"/>
        <v>0.01482916666666667</v>
      </c>
      <c r="H26" s="23">
        <f t="shared" si="37"/>
        <v>0.01482916666666667</v>
      </c>
      <c r="I26" s="23">
        <f t="shared" si="37"/>
        <v>0.0059316666666666676</v>
      </c>
      <c r="J26" s="23">
        <f aca="true" t="shared" si="38" ref="J26:AC26">J25/J9/12</f>
        <v>0.01482916666666667</v>
      </c>
      <c r="K26" s="23">
        <f t="shared" si="38"/>
        <v>0.01482916666666667</v>
      </c>
      <c r="L26" s="23">
        <f t="shared" si="38"/>
        <v>0.014829166666666666</v>
      </c>
      <c r="M26" s="23">
        <f t="shared" si="38"/>
        <v>0.0059316666666666676</v>
      </c>
      <c r="N26" s="23">
        <f t="shared" si="38"/>
        <v>0.014829166666666666</v>
      </c>
      <c r="O26" s="23">
        <f t="shared" si="38"/>
        <v>0.01482916666666667</v>
      </c>
      <c r="P26" s="23">
        <f t="shared" si="38"/>
        <v>0.01482916666666667</v>
      </c>
      <c r="Q26" s="23">
        <f t="shared" si="38"/>
        <v>0.0059316666666666676</v>
      </c>
      <c r="R26" s="23">
        <f t="shared" si="38"/>
        <v>0.01482916666666667</v>
      </c>
      <c r="S26" s="23">
        <f t="shared" si="38"/>
        <v>0.01482916666666667</v>
      </c>
      <c r="T26" s="23">
        <f t="shared" si="38"/>
        <v>0.01482916666666667</v>
      </c>
      <c r="U26" s="23">
        <f t="shared" si="38"/>
        <v>0.0059316666666666676</v>
      </c>
      <c r="V26" s="23">
        <f t="shared" si="38"/>
        <v>0.01482916666666667</v>
      </c>
      <c r="W26" s="23">
        <f t="shared" si="38"/>
        <v>0.01482916666666667</v>
      </c>
      <c r="X26" s="23">
        <f t="shared" si="38"/>
        <v>0.014829166666666666</v>
      </c>
      <c r="Y26" s="23">
        <f t="shared" si="38"/>
        <v>0.0059316666666666676</v>
      </c>
      <c r="Z26" s="23">
        <f t="shared" si="38"/>
        <v>0.01482916666666667</v>
      </c>
      <c r="AA26" s="23">
        <f t="shared" si="38"/>
        <v>0.014829166666666666</v>
      </c>
      <c r="AB26" s="23">
        <f t="shared" si="38"/>
        <v>0.01482916666666667</v>
      </c>
      <c r="AC26" s="23">
        <f t="shared" si="38"/>
        <v>0.0059316666666666676</v>
      </c>
      <c r="AD26" s="23">
        <f aca="true" t="shared" si="39" ref="AD26:AN26">AD25/AD9/12</f>
        <v>0.014829166666666666</v>
      </c>
      <c r="AE26" s="23">
        <f t="shared" si="39"/>
        <v>0.01482916666666667</v>
      </c>
      <c r="AF26" s="23">
        <f t="shared" si="39"/>
        <v>0.014829166666666666</v>
      </c>
      <c r="AG26" s="23">
        <f t="shared" si="39"/>
        <v>0.005931666666666668</v>
      </c>
      <c r="AH26" s="23">
        <f t="shared" si="39"/>
        <v>0.01482916666666667</v>
      </c>
      <c r="AI26" s="23">
        <f t="shared" si="39"/>
        <v>0.014829166666666666</v>
      </c>
      <c r="AJ26" s="23">
        <f t="shared" si="39"/>
        <v>0.01482916666666667</v>
      </c>
      <c r="AK26" s="23">
        <f t="shared" si="39"/>
        <v>0.0059316666666666676</v>
      </c>
      <c r="AL26" s="23">
        <f t="shared" si="39"/>
        <v>0.01482916666666667</v>
      </c>
      <c r="AM26" s="23">
        <f t="shared" si="39"/>
        <v>0.01482916666666667</v>
      </c>
      <c r="AN26" s="23">
        <f t="shared" si="39"/>
        <v>0.01482916666666667</v>
      </c>
      <c r="AO26" s="23">
        <f aca="true" t="shared" si="40" ref="AO26:BC26">AO25/AO9/12</f>
        <v>0.01482916666666667</v>
      </c>
      <c r="AP26" s="23">
        <f t="shared" si="40"/>
        <v>0.01482916666666667</v>
      </c>
      <c r="AQ26" s="23">
        <f t="shared" si="40"/>
        <v>0.01482916666666667</v>
      </c>
      <c r="AR26" s="23">
        <f t="shared" si="40"/>
        <v>0.01482916666666667</v>
      </c>
      <c r="AS26" s="23">
        <f t="shared" si="40"/>
        <v>0.01482916666666667</v>
      </c>
      <c r="AT26" s="23">
        <f t="shared" si="40"/>
        <v>0.01482916666666667</v>
      </c>
      <c r="AU26" s="23">
        <f t="shared" si="40"/>
        <v>0.014829166666666666</v>
      </c>
      <c r="AV26" s="23">
        <f t="shared" si="40"/>
        <v>0.01482916666666667</v>
      </c>
      <c r="AW26" s="23">
        <f t="shared" si="40"/>
        <v>0.01482916666666667</v>
      </c>
      <c r="AX26" s="23">
        <f t="shared" si="40"/>
        <v>0.01482916666666667</v>
      </c>
      <c r="AY26" s="23">
        <f t="shared" si="40"/>
        <v>0.014829166666666666</v>
      </c>
      <c r="AZ26" s="23">
        <f t="shared" si="40"/>
        <v>0.01482916666666667</v>
      </c>
      <c r="BA26" s="23">
        <f t="shared" si="40"/>
        <v>0.01482916666666667</v>
      </c>
      <c r="BB26" s="23">
        <f t="shared" si="40"/>
        <v>0.01482916666666667</v>
      </c>
      <c r="BC26" s="23">
        <f t="shared" si="40"/>
        <v>0.01482916666666667</v>
      </c>
    </row>
    <row r="27" spans="1:55" s="7" customFormat="1" ht="18" customHeight="1">
      <c r="A27" s="41"/>
      <c r="B27" s="16" t="s">
        <v>0</v>
      </c>
      <c r="C27" s="36" t="s">
        <v>14</v>
      </c>
      <c r="D27" s="36" t="s">
        <v>14</v>
      </c>
      <c r="E27" s="36" t="s">
        <v>14</v>
      </c>
      <c r="F27" s="36" t="s">
        <v>14</v>
      </c>
      <c r="G27" s="36" t="s">
        <v>14</v>
      </c>
      <c r="H27" s="36" t="s">
        <v>14</v>
      </c>
      <c r="I27" s="36" t="s">
        <v>14</v>
      </c>
      <c r="J27" s="36" t="s">
        <v>14</v>
      </c>
      <c r="K27" s="36" t="s">
        <v>14</v>
      </c>
      <c r="L27" s="36" t="s">
        <v>14</v>
      </c>
      <c r="M27" s="36" t="s">
        <v>14</v>
      </c>
      <c r="N27" s="36" t="s">
        <v>14</v>
      </c>
      <c r="O27" s="36" t="s">
        <v>14</v>
      </c>
      <c r="P27" s="36" t="s">
        <v>14</v>
      </c>
      <c r="Q27" s="36" t="s">
        <v>14</v>
      </c>
      <c r="R27" s="36" t="s">
        <v>14</v>
      </c>
      <c r="S27" s="36" t="s">
        <v>14</v>
      </c>
      <c r="T27" s="36" t="s">
        <v>14</v>
      </c>
      <c r="U27" s="36" t="s">
        <v>14</v>
      </c>
      <c r="V27" s="36" t="s">
        <v>14</v>
      </c>
      <c r="W27" s="36" t="s">
        <v>14</v>
      </c>
      <c r="X27" s="36" t="s">
        <v>14</v>
      </c>
      <c r="Y27" s="36" t="s">
        <v>14</v>
      </c>
      <c r="Z27" s="36" t="s">
        <v>14</v>
      </c>
      <c r="AA27" s="36" t="s">
        <v>14</v>
      </c>
      <c r="AB27" s="36" t="s">
        <v>14</v>
      </c>
      <c r="AC27" s="36" t="s">
        <v>14</v>
      </c>
      <c r="AD27" s="36" t="s">
        <v>14</v>
      </c>
      <c r="AE27" s="36" t="s">
        <v>14</v>
      </c>
      <c r="AF27" s="36" t="s">
        <v>14</v>
      </c>
      <c r="AG27" s="36" t="s">
        <v>14</v>
      </c>
      <c r="AH27" s="36" t="s">
        <v>14</v>
      </c>
      <c r="AI27" s="36" t="s">
        <v>14</v>
      </c>
      <c r="AJ27" s="36" t="s">
        <v>14</v>
      </c>
      <c r="AK27" s="36" t="s">
        <v>14</v>
      </c>
      <c r="AL27" s="36" t="s">
        <v>14</v>
      </c>
      <c r="AM27" s="36" t="s">
        <v>14</v>
      </c>
      <c r="AN27" s="36" t="s">
        <v>14</v>
      </c>
      <c r="AO27" s="36" t="s">
        <v>14</v>
      </c>
      <c r="AP27" s="36" t="s">
        <v>14</v>
      </c>
      <c r="AQ27" s="36" t="s">
        <v>14</v>
      </c>
      <c r="AR27" s="36" t="s">
        <v>14</v>
      </c>
      <c r="AS27" s="36" t="s">
        <v>14</v>
      </c>
      <c r="AT27" s="36" t="s">
        <v>14</v>
      </c>
      <c r="AU27" s="36" t="s">
        <v>14</v>
      </c>
      <c r="AV27" s="36" t="s">
        <v>14</v>
      </c>
      <c r="AW27" s="36" t="s">
        <v>14</v>
      </c>
      <c r="AX27" s="36" t="s">
        <v>14</v>
      </c>
      <c r="AY27" s="36" t="s">
        <v>14</v>
      </c>
      <c r="AZ27" s="36" t="s">
        <v>14</v>
      </c>
      <c r="BA27" s="36" t="s">
        <v>14</v>
      </c>
      <c r="BB27" s="36" t="s">
        <v>14</v>
      </c>
      <c r="BC27" s="36" t="s">
        <v>14</v>
      </c>
    </row>
    <row r="28" spans="1:55" s="7" customFormat="1" ht="12.75">
      <c r="A28" s="41" t="s">
        <v>19</v>
      </c>
      <c r="B28" s="34" t="s">
        <v>5</v>
      </c>
      <c r="C28" s="23">
        <f>C10*0.48%</f>
        <v>2.96448</v>
      </c>
      <c r="D28" s="23">
        <f>D10*0.48%</f>
        <v>3.3888</v>
      </c>
      <c r="E28" s="23">
        <f>E9*0.48%</f>
        <v>3.4031999999999996</v>
      </c>
      <c r="F28" s="23">
        <f>F10*0.48%</f>
        <v>4.105919999999999</v>
      </c>
      <c r="G28" s="23">
        <f>G9*0.48%</f>
        <v>3.0475199999999996</v>
      </c>
      <c r="H28" s="23">
        <f>H9*0.48%</f>
        <v>3.34416</v>
      </c>
      <c r="I28" s="23">
        <f>I10*0.1%</f>
        <v>0.5508</v>
      </c>
      <c r="J28" s="23">
        <f>J10*0.48%</f>
        <v>2.67168</v>
      </c>
      <c r="K28" s="23">
        <f>K9*0.48%</f>
        <v>3.4031999999999996</v>
      </c>
      <c r="L28" s="23">
        <f>L9*0.48%</f>
        <v>1.9651199999999998</v>
      </c>
      <c r="M28" s="23">
        <f>M10*0.1%</f>
        <v>0.6688</v>
      </c>
      <c r="N28" s="23">
        <f>N10*0.48%</f>
        <v>2.74848</v>
      </c>
      <c r="O28" s="23">
        <f>O9*0.48%</f>
        <v>2.41104</v>
      </c>
      <c r="P28" s="23">
        <f>P9*0.48%</f>
        <v>0.77472</v>
      </c>
      <c r="Q28" s="23">
        <f>Q10*0.1%</f>
        <v>0.6902999999999999</v>
      </c>
      <c r="R28" s="23">
        <f>R10*0.48%</f>
        <v>1.37136</v>
      </c>
      <c r="S28" s="23">
        <f>S9*0.48%</f>
        <v>1.38384</v>
      </c>
      <c r="T28" s="23">
        <f>T9*0.48%</f>
        <v>1.4006399999999999</v>
      </c>
      <c r="U28" s="23">
        <f>U10*0.1%</f>
        <v>0.2936</v>
      </c>
      <c r="V28" s="23">
        <f>V10*0.48%</f>
        <v>1.3896</v>
      </c>
      <c r="W28" s="23">
        <f>W9*0.48%</f>
        <v>0.7756799999999999</v>
      </c>
      <c r="X28" s="23">
        <f>X9*0.48%</f>
        <v>0.44976</v>
      </c>
      <c r="Y28" s="23">
        <f>Y10*0.1%</f>
        <v>0.5082</v>
      </c>
      <c r="Z28" s="23">
        <f>Z10*0.48%</f>
        <v>3.3739199999999996</v>
      </c>
      <c r="AA28" s="23">
        <f>AA9*0.48%</f>
        <v>2.26368</v>
      </c>
      <c r="AB28" s="23">
        <f>AB9*0.48%</f>
        <v>3.4128</v>
      </c>
      <c r="AC28" s="23">
        <f>AC10*0.1%</f>
        <v>0.5972999999999999</v>
      </c>
      <c r="AD28" s="23">
        <f>AD10*0.48%</f>
        <v>2.80656</v>
      </c>
      <c r="AE28" s="23">
        <f>AE9*0.48%</f>
        <v>2.77248</v>
      </c>
      <c r="AF28" s="23">
        <f>AF9*0.48%</f>
        <v>2.80656</v>
      </c>
      <c r="AG28" s="23">
        <f>AG10*0.1%</f>
        <v>0.522</v>
      </c>
      <c r="AH28" s="23">
        <f>AH10*0.48%</f>
        <v>2.5079999999999996</v>
      </c>
      <c r="AI28" s="23">
        <f>AI9*0.48%</f>
        <v>2.4816</v>
      </c>
      <c r="AJ28" s="23">
        <f>AJ9*0.48%</f>
        <v>2.5387199999999996</v>
      </c>
      <c r="AK28" s="23">
        <f>AK10*0.1%</f>
        <v>0.5234</v>
      </c>
      <c r="AL28" s="23">
        <f>AL10*0.48%</f>
        <v>2.1599999999999997</v>
      </c>
      <c r="AM28" s="23">
        <f>AM9*0.48%</f>
        <v>2.16288</v>
      </c>
      <c r="AN28" s="23">
        <f>AN9*0.48%</f>
        <v>3.36528</v>
      </c>
      <c r="AO28" s="23">
        <f aca="true" t="shared" si="41" ref="AO28:BC28">AO9*0.48%</f>
        <v>2.50032</v>
      </c>
      <c r="AP28" s="23">
        <f t="shared" si="41"/>
        <v>2.484</v>
      </c>
      <c r="AQ28" s="23">
        <f t="shared" si="41"/>
        <v>2.46096</v>
      </c>
      <c r="AR28" s="23">
        <f t="shared" si="41"/>
        <v>1.93728</v>
      </c>
      <c r="AS28" s="23">
        <f t="shared" si="41"/>
        <v>3.47808</v>
      </c>
      <c r="AT28" s="23">
        <f t="shared" si="41"/>
        <v>1.90608</v>
      </c>
      <c r="AU28" s="23">
        <f t="shared" si="41"/>
        <v>2.5636799999999997</v>
      </c>
      <c r="AV28" s="23">
        <f t="shared" si="41"/>
        <v>2.5656</v>
      </c>
      <c r="AW28" s="23">
        <f t="shared" si="41"/>
        <v>2.2127999999999997</v>
      </c>
      <c r="AX28" s="23">
        <f t="shared" si="41"/>
        <v>2.2483199999999997</v>
      </c>
      <c r="AY28" s="23">
        <f t="shared" si="41"/>
        <v>2.5219199999999997</v>
      </c>
      <c r="AZ28" s="23">
        <f t="shared" si="41"/>
        <v>0.36047999999999997</v>
      </c>
      <c r="BA28" s="23">
        <f t="shared" si="41"/>
        <v>3.54528</v>
      </c>
      <c r="BB28" s="23">
        <f t="shared" si="41"/>
        <v>2.45808</v>
      </c>
      <c r="BC28" s="23">
        <f t="shared" si="41"/>
        <v>1.89408</v>
      </c>
    </row>
    <row r="29" spans="1:55" s="7" customFormat="1" ht="15" customHeight="1">
      <c r="A29" s="41"/>
      <c r="B29" s="16" t="s">
        <v>13</v>
      </c>
      <c r="C29" s="23">
        <f aca="true" t="shared" si="42" ref="C29:I29">45.32*C28</f>
        <v>134.3502336</v>
      </c>
      <c r="D29" s="23">
        <f t="shared" si="42"/>
        <v>153.58041599999999</v>
      </c>
      <c r="E29" s="23">
        <f t="shared" si="42"/>
        <v>154.23302399999997</v>
      </c>
      <c r="F29" s="23">
        <f t="shared" si="42"/>
        <v>186.08029439999999</v>
      </c>
      <c r="G29" s="23">
        <f t="shared" si="42"/>
        <v>138.11360639999998</v>
      </c>
      <c r="H29" s="23">
        <f t="shared" si="42"/>
        <v>151.5573312</v>
      </c>
      <c r="I29" s="23">
        <f t="shared" si="42"/>
        <v>24.962255999999996</v>
      </c>
      <c r="J29" s="23">
        <f aca="true" t="shared" si="43" ref="J29:AC29">45.32*J28</f>
        <v>121.0805376</v>
      </c>
      <c r="K29" s="23">
        <f t="shared" si="43"/>
        <v>154.23302399999997</v>
      </c>
      <c r="L29" s="23">
        <f t="shared" si="43"/>
        <v>89.05923839999998</v>
      </c>
      <c r="M29" s="23">
        <f t="shared" si="43"/>
        <v>30.310015999999997</v>
      </c>
      <c r="N29" s="23">
        <f t="shared" si="43"/>
        <v>124.5611136</v>
      </c>
      <c r="O29" s="23">
        <f t="shared" si="43"/>
        <v>109.2683328</v>
      </c>
      <c r="P29" s="23">
        <f t="shared" si="43"/>
        <v>35.110310399999996</v>
      </c>
      <c r="Q29" s="23">
        <f t="shared" si="43"/>
        <v>31.284395999999997</v>
      </c>
      <c r="R29" s="23">
        <f t="shared" si="43"/>
        <v>62.1500352</v>
      </c>
      <c r="S29" s="23">
        <f t="shared" si="43"/>
        <v>62.7156288</v>
      </c>
      <c r="T29" s="23">
        <f t="shared" si="43"/>
        <v>63.477004799999996</v>
      </c>
      <c r="U29" s="23">
        <f t="shared" si="43"/>
        <v>13.305952000000001</v>
      </c>
      <c r="V29" s="23">
        <f t="shared" si="43"/>
        <v>62.976672</v>
      </c>
      <c r="W29" s="23">
        <f t="shared" si="43"/>
        <v>35.153817599999996</v>
      </c>
      <c r="X29" s="23">
        <f t="shared" si="43"/>
        <v>20.3831232</v>
      </c>
      <c r="Y29" s="23">
        <f t="shared" si="43"/>
        <v>23.031624</v>
      </c>
      <c r="Z29" s="23">
        <f t="shared" si="43"/>
        <v>152.9060544</v>
      </c>
      <c r="AA29" s="23">
        <f t="shared" si="43"/>
        <v>102.5899776</v>
      </c>
      <c r="AB29" s="23">
        <f t="shared" si="43"/>
        <v>154.668096</v>
      </c>
      <c r="AC29" s="23">
        <f t="shared" si="43"/>
        <v>27.069636</v>
      </c>
      <c r="AD29" s="23">
        <f aca="true" t="shared" si="44" ref="AD29:AN29">45.32*AD28</f>
        <v>127.19329920000001</v>
      </c>
      <c r="AE29" s="23">
        <f t="shared" si="44"/>
        <v>125.64879359999999</v>
      </c>
      <c r="AF29" s="23">
        <f t="shared" si="44"/>
        <v>127.19329920000001</v>
      </c>
      <c r="AG29" s="23">
        <f t="shared" si="44"/>
        <v>23.657040000000002</v>
      </c>
      <c r="AH29" s="23">
        <f t="shared" si="44"/>
        <v>113.66255999999998</v>
      </c>
      <c r="AI29" s="23">
        <f t="shared" si="44"/>
        <v>112.466112</v>
      </c>
      <c r="AJ29" s="23">
        <f t="shared" si="44"/>
        <v>115.05479039999999</v>
      </c>
      <c r="AK29" s="23">
        <f t="shared" si="44"/>
        <v>23.720488</v>
      </c>
      <c r="AL29" s="23">
        <f t="shared" si="44"/>
        <v>97.89119999999998</v>
      </c>
      <c r="AM29" s="23">
        <f t="shared" si="44"/>
        <v>98.02172159999999</v>
      </c>
      <c r="AN29" s="23">
        <f t="shared" si="44"/>
        <v>152.5144896</v>
      </c>
      <c r="AO29" s="23">
        <f aca="true" t="shared" si="45" ref="AO29:BC29">45.32*AO28</f>
        <v>113.3145024</v>
      </c>
      <c r="AP29" s="23">
        <f t="shared" si="45"/>
        <v>112.57488</v>
      </c>
      <c r="AQ29" s="23">
        <f t="shared" si="45"/>
        <v>111.53070720000001</v>
      </c>
      <c r="AR29" s="23">
        <f t="shared" si="45"/>
        <v>87.79752959999999</v>
      </c>
      <c r="AS29" s="23">
        <f t="shared" si="45"/>
        <v>157.6265856</v>
      </c>
      <c r="AT29" s="23">
        <f t="shared" si="45"/>
        <v>86.3835456</v>
      </c>
      <c r="AU29" s="23">
        <f t="shared" si="45"/>
        <v>116.18597759999999</v>
      </c>
      <c r="AV29" s="23">
        <f t="shared" si="45"/>
        <v>116.272992</v>
      </c>
      <c r="AW29" s="23">
        <f t="shared" si="45"/>
        <v>100.28409599999999</v>
      </c>
      <c r="AX29" s="23">
        <f t="shared" si="45"/>
        <v>101.89386239999999</v>
      </c>
      <c r="AY29" s="23">
        <f t="shared" si="45"/>
        <v>114.29341439999999</v>
      </c>
      <c r="AZ29" s="23">
        <f t="shared" si="45"/>
        <v>16.336953599999998</v>
      </c>
      <c r="BA29" s="23">
        <f t="shared" si="45"/>
        <v>160.6720896</v>
      </c>
      <c r="BB29" s="23">
        <f t="shared" si="45"/>
        <v>111.40018559999999</v>
      </c>
      <c r="BC29" s="23">
        <f t="shared" si="45"/>
        <v>85.8397056</v>
      </c>
    </row>
    <row r="30" spans="1:55" s="7" customFormat="1" ht="17.25" customHeight="1">
      <c r="A30" s="41"/>
      <c r="B30" s="16" t="s">
        <v>2</v>
      </c>
      <c r="C30" s="23">
        <f aca="true" t="shared" si="46" ref="C30:I30">C29/C9/12</f>
        <v>0.018128</v>
      </c>
      <c r="D30" s="23">
        <f t="shared" si="46"/>
        <v>0.018128</v>
      </c>
      <c r="E30" s="23">
        <f t="shared" si="46"/>
        <v>0.018127999999999995</v>
      </c>
      <c r="F30" s="23">
        <f t="shared" si="46"/>
        <v>0.018128</v>
      </c>
      <c r="G30" s="23">
        <f t="shared" si="46"/>
        <v>0.018128</v>
      </c>
      <c r="H30" s="23">
        <f t="shared" si="46"/>
        <v>0.018128</v>
      </c>
      <c r="I30" s="23">
        <f t="shared" si="46"/>
        <v>0.0037766666666666665</v>
      </c>
      <c r="J30" s="23">
        <f aca="true" t="shared" si="47" ref="J30:AC30">J29/J9/12</f>
        <v>0.018128</v>
      </c>
      <c r="K30" s="23">
        <f t="shared" si="47"/>
        <v>0.018127999999999995</v>
      </c>
      <c r="L30" s="23">
        <f t="shared" si="47"/>
        <v>0.018128</v>
      </c>
      <c r="M30" s="23">
        <f t="shared" si="47"/>
        <v>0.0037766666666666665</v>
      </c>
      <c r="N30" s="23">
        <f t="shared" si="47"/>
        <v>0.018128</v>
      </c>
      <c r="O30" s="23">
        <f t="shared" si="47"/>
        <v>0.018128</v>
      </c>
      <c r="P30" s="23">
        <f t="shared" si="47"/>
        <v>0.018128</v>
      </c>
      <c r="Q30" s="23">
        <f t="shared" si="47"/>
        <v>0.0037766666666666665</v>
      </c>
      <c r="R30" s="23">
        <f t="shared" si="47"/>
        <v>0.018128000000000002</v>
      </c>
      <c r="S30" s="23">
        <f t="shared" si="47"/>
        <v>0.018128</v>
      </c>
      <c r="T30" s="23">
        <f t="shared" si="47"/>
        <v>0.018128</v>
      </c>
      <c r="U30" s="23">
        <f t="shared" si="47"/>
        <v>0.0037766666666666665</v>
      </c>
      <c r="V30" s="23">
        <f t="shared" si="47"/>
        <v>0.018128000000000002</v>
      </c>
      <c r="W30" s="23">
        <f t="shared" si="47"/>
        <v>0.018128</v>
      </c>
      <c r="X30" s="23">
        <f t="shared" si="47"/>
        <v>0.018128000000000002</v>
      </c>
      <c r="Y30" s="23">
        <f t="shared" si="47"/>
        <v>0.0037766666666666665</v>
      </c>
      <c r="Z30" s="23">
        <f t="shared" si="47"/>
        <v>0.018128</v>
      </c>
      <c r="AA30" s="23">
        <f t="shared" si="47"/>
        <v>0.018128</v>
      </c>
      <c r="AB30" s="23">
        <f t="shared" si="47"/>
        <v>0.018128</v>
      </c>
      <c r="AC30" s="23">
        <f t="shared" si="47"/>
        <v>0.0037766666666666665</v>
      </c>
      <c r="AD30" s="23">
        <f aca="true" t="shared" si="48" ref="AD30:AN30">AD29/AD9/12</f>
        <v>0.018128000000000002</v>
      </c>
      <c r="AE30" s="23">
        <f t="shared" si="48"/>
        <v>0.018128</v>
      </c>
      <c r="AF30" s="23">
        <f t="shared" si="48"/>
        <v>0.018128000000000002</v>
      </c>
      <c r="AG30" s="23">
        <f t="shared" si="48"/>
        <v>0.0037766666666666673</v>
      </c>
      <c r="AH30" s="23">
        <f t="shared" si="48"/>
        <v>0.018128</v>
      </c>
      <c r="AI30" s="23">
        <f t="shared" si="48"/>
        <v>0.018128</v>
      </c>
      <c r="AJ30" s="23">
        <f t="shared" si="48"/>
        <v>0.018128</v>
      </c>
      <c r="AK30" s="23">
        <f t="shared" si="48"/>
        <v>0.0037766666666666665</v>
      </c>
      <c r="AL30" s="23">
        <f t="shared" si="48"/>
        <v>0.018127999999999995</v>
      </c>
      <c r="AM30" s="23">
        <f t="shared" si="48"/>
        <v>0.018128</v>
      </c>
      <c r="AN30" s="23">
        <f t="shared" si="48"/>
        <v>0.018128</v>
      </c>
      <c r="AO30" s="23">
        <f aca="true" t="shared" si="49" ref="AO30:BC30">AO29/AO9/12</f>
        <v>0.018128000000000002</v>
      </c>
      <c r="AP30" s="23">
        <f t="shared" si="49"/>
        <v>0.018128</v>
      </c>
      <c r="AQ30" s="23">
        <f t="shared" si="49"/>
        <v>0.018128000000000002</v>
      </c>
      <c r="AR30" s="23">
        <f t="shared" si="49"/>
        <v>0.018127999999999995</v>
      </c>
      <c r="AS30" s="23">
        <f t="shared" si="49"/>
        <v>0.018128</v>
      </c>
      <c r="AT30" s="23">
        <f t="shared" si="49"/>
        <v>0.018128000000000002</v>
      </c>
      <c r="AU30" s="23">
        <f t="shared" si="49"/>
        <v>0.018128</v>
      </c>
      <c r="AV30" s="23">
        <f t="shared" si="49"/>
        <v>0.018128000000000002</v>
      </c>
      <c r="AW30" s="23">
        <f t="shared" si="49"/>
        <v>0.018128</v>
      </c>
      <c r="AX30" s="23">
        <f t="shared" si="49"/>
        <v>0.018128</v>
      </c>
      <c r="AY30" s="23">
        <f t="shared" si="49"/>
        <v>0.018128</v>
      </c>
      <c r="AZ30" s="23">
        <f t="shared" si="49"/>
        <v>0.018128</v>
      </c>
      <c r="BA30" s="23">
        <f t="shared" si="49"/>
        <v>0.018128</v>
      </c>
      <c r="BB30" s="23">
        <f t="shared" si="49"/>
        <v>0.018127999999999995</v>
      </c>
      <c r="BC30" s="23">
        <f t="shared" si="49"/>
        <v>0.018128</v>
      </c>
    </row>
    <row r="31" spans="1:55" s="7" customFormat="1" ht="15.75" customHeight="1">
      <c r="A31" s="41"/>
      <c r="B31" s="16" t="s">
        <v>0</v>
      </c>
      <c r="C31" s="36" t="s">
        <v>14</v>
      </c>
      <c r="D31" s="36" t="s">
        <v>14</v>
      </c>
      <c r="E31" s="36" t="s">
        <v>14</v>
      </c>
      <c r="F31" s="36" t="s">
        <v>14</v>
      </c>
      <c r="G31" s="36" t="s">
        <v>14</v>
      </c>
      <c r="H31" s="36" t="s">
        <v>14</v>
      </c>
      <c r="I31" s="36" t="s">
        <v>14</v>
      </c>
      <c r="J31" s="36" t="s">
        <v>14</v>
      </c>
      <c r="K31" s="36" t="s">
        <v>14</v>
      </c>
      <c r="L31" s="36" t="s">
        <v>14</v>
      </c>
      <c r="M31" s="36" t="s">
        <v>14</v>
      </c>
      <c r="N31" s="36" t="s">
        <v>14</v>
      </c>
      <c r="O31" s="36" t="s">
        <v>14</v>
      </c>
      <c r="P31" s="36" t="s">
        <v>14</v>
      </c>
      <c r="Q31" s="36" t="s">
        <v>14</v>
      </c>
      <c r="R31" s="36" t="s">
        <v>14</v>
      </c>
      <c r="S31" s="36" t="s">
        <v>14</v>
      </c>
      <c r="T31" s="36" t="s">
        <v>14</v>
      </c>
      <c r="U31" s="36" t="s">
        <v>14</v>
      </c>
      <c r="V31" s="36" t="s">
        <v>14</v>
      </c>
      <c r="W31" s="36" t="s">
        <v>14</v>
      </c>
      <c r="X31" s="36" t="s">
        <v>14</v>
      </c>
      <c r="Y31" s="36" t="s">
        <v>14</v>
      </c>
      <c r="Z31" s="36" t="s">
        <v>14</v>
      </c>
      <c r="AA31" s="36" t="s">
        <v>14</v>
      </c>
      <c r="AB31" s="36" t="s">
        <v>14</v>
      </c>
      <c r="AC31" s="36" t="s">
        <v>14</v>
      </c>
      <c r="AD31" s="36" t="s">
        <v>14</v>
      </c>
      <c r="AE31" s="36" t="s">
        <v>14</v>
      </c>
      <c r="AF31" s="36" t="s">
        <v>14</v>
      </c>
      <c r="AG31" s="36" t="s">
        <v>14</v>
      </c>
      <c r="AH31" s="36" t="s">
        <v>14</v>
      </c>
      <c r="AI31" s="36" t="s">
        <v>14</v>
      </c>
      <c r="AJ31" s="36" t="s">
        <v>14</v>
      </c>
      <c r="AK31" s="36" t="s">
        <v>14</v>
      </c>
      <c r="AL31" s="36" t="s">
        <v>14</v>
      </c>
      <c r="AM31" s="36" t="s">
        <v>14</v>
      </c>
      <c r="AN31" s="36" t="s">
        <v>14</v>
      </c>
      <c r="AO31" s="36" t="s">
        <v>14</v>
      </c>
      <c r="AP31" s="36" t="s">
        <v>14</v>
      </c>
      <c r="AQ31" s="36" t="s">
        <v>14</v>
      </c>
      <c r="AR31" s="36" t="s">
        <v>14</v>
      </c>
      <c r="AS31" s="36" t="s">
        <v>14</v>
      </c>
      <c r="AT31" s="36" t="s">
        <v>14</v>
      </c>
      <c r="AU31" s="36" t="s">
        <v>14</v>
      </c>
      <c r="AV31" s="36" t="s">
        <v>14</v>
      </c>
      <c r="AW31" s="36" t="s">
        <v>14</v>
      </c>
      <c r="AX31" s="36" t="s">
        <v>14</v>
      </c>
      <c r="AY31" s="36" t="s">
        <v>14</v>
      </c>
      <c r="AZ31" s="36" t="s">
        <v>14</v>
      </c>
      <c r="BA31" s="36" t="s">
        <v>14</v>
      </c>
      <c r="BB31" s="36" t="s">
        <v>14</v>
      </c>
      <c r="BC31" s="36" t="s">
        <v>14</v>
      </c>
    </row>
    <row r="32" spans="1:55" s="7" customFormat="1" ht="12.75" customHeight="1">
      <c r="A32" s="42" t="s">
        <v>20</v>
      </c>
      <c r="B32" s="13" t="s">
        <v>15</v>
      </c>
      <c r="C32" s="31" t="s">
        <v>176</v>
      </c>
      <c r="D32" s="31" t="s">
        <v>176</v>
      </c>
      <c r="E32" s="31" t="s">
        <v>176</v>
      </c>
      <c r="F32" s="31" t="s">
        <v>176</v>
      </c>
      <c r="G32" s="31" t="s">
        <v>176</v>
      </c>
      <c r="H32" s="31" t="s">
        <v>173</v>
      </c>
      <c r="I32" s="31" t="s">
        <v>174</v>
      </c>
      <c r="J32" s="31" t="s">
        <v>174</v>
      </c>
      <c r="K32" s="31" t="s">
        <v>173</v>
      </c>
      <c r="L32" s="31" t="s">
        <v>36</v>
      </c>
      <c r="M32" s="31" t="s">
        <v>36</v>
      </c>
      <c r="N32" s="31" t="s">
        <v>52</v>
      </c>
      <c r="O32" s="31" t="s">
        <v>174</v>
      </c>
      <c r="P32" s="31" t="s">
        <v>34</v>
      </c>
      <c r="Q32" s="31" t="s">
        <v>173</v>
      </c>
      <c r="R32" s="31" t="s">
        <v>64</v>
      </c>
      <c r="S32" s="31" t="s">
        <v>64</v>
      </c>
      <c r="T32" s="31" t="s">
        <v>59</v>
      </c>
      <c r="U32" s="31" t="s">
        <v>64</v>
      </c>
      <c r="V32" s="31" t="s">
        <v>70</v>
      </c>
      <c r="W32" s="31" t="s">
        <v>174</v>
      </c>
      <c r="X32" s="31" t="s">
        <v>31</v>
      </c>
      <c r="Y32" s="31" t="s">
        <v>175</v>
      </c>
      <c r="Z32" s="31" t="s">
        <v>173</v>
      </c>
      <c r="AA32" s="31" t="s">
        <v>70</v>
      </c>
      <c r="AB32" s="31" t="s">
        <v>173</v>
      </c>
      <c r="AC32" s="31" t="s">
        <v>52</v>
      </c>
      <c r="AD32" s="31" t="s">
        <v>52</v>
      </c>
      <c r="AE32" s="31" t="s">
        <v>52</v>
      </c>
      <c r="AF32" s="31" t="s">
        <v>52</v>
      </c>
      <c r="AG32" s="31" t="s">
        <v>174</v>
      </c>
      <c r="AH32" s="31" t="s">
        <v>174</v>
      </c>
      <c r="AI32" s="31" t="s">
        <v>174</v>
      </c>
      <c r="AJ32" s="31" t="s">
        <v>174</v>
      </c>
      <c r="AK32" s="31" t="s">
        <v>174</v>
      </c>
      <c r="AL32" s="31" t="s">
        <v>51</v>
      </c>
      <c r="AM32" s="31" t="s">
        <v>175</v>
      </c>
      <c r="AN32" s="31" t="s">
        <v>173</v>
      </c>
      <c r="AO32" s="31" t="s">
        <v>175</v>
      </c>
      <c r="AP32" s="31" t="s">
        <v>174</v>
      </c>
      <c r="AQ32" s="31" t="s">
        <v>174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</row>
    <row r="33" spans="1:55" s="7" customFormat="1" ht="12.75" customHeight="1">
      <c r="A33" s="42"/>
      <c r="B33" s="15" t="s">
        <v>4</v>
      </c>
      <c r="C33" s="24">
        <f>C32*10%</f>
        <v>0</v>
      </c>
      <c r="D33" s="24">
        <f>D32*10%</f>
        <v>0</v>
      </c>
      <c r="E33" s="24">
        <f>E32*10%</f>
        <v>0</v>
      </c>
      <c r="F33" s="24">
        <f>F32*10%</f>
        <v>0</v>
      </c>
      <c r="G33" s="24">
        <f>G32*0.15</f>
        <v>0</v>
      </c>
      <c r="H33" s="24">
        <f>H32*0.07</f>
        <v>1.6800000000000002</v>
      </c>
      <c r="I33" s="24">
        <f>I32*0.1</f>
        <v>1.6</v>
      </c>
      <c r="J33" s="24">
        <f>J32*10%</f>
        <v>1.6</v>
      </c>
      <c r="K33" s="24">
        <f>K32*0.15</f>
        <v>3.5999999999999996</v>
      </c>
      <c r="L33" s="32">
        <f>L32*0.07</f>
        <v>1.2600000000000002</v>
      </c>
      <c r="M33" s="24">
        <f>M32*0.1</f>
        <v>1.8</v>
      </c>
      <c r="N33" s="24">
        <f>N32*10%</f>
        <v>2</v>
      </c>
      <c r="O33" s="32">
        <f>O32*0.1</f>
        <v>1.6</v>
      </c>
      <c r="P33" s="32">
        <f>P32*0.1</f>
        <v>0.7000000000000001</v>
      </c>
      <c r="Q33" s="32">
        <f>Q32*0.07</f>
        <v>1.6800000000000002</v>
      </c>
      <c r="R33" s="24">
        <f>R32*10%</f>
        <v>1</v>
      </c>
      <c r="S33" s="24">
        <f>S32*0.15</f>
        <v>1.5</v>
      </c>
      <c r="T33" s="32">
        <f>T32*0.06</f>
        <v>0.6599999999999999</v>
      </c>
      <c r="U33" s="24">
        <f>U32*0.1</f>
        <v>1</v>
      </c>
      <c r="V33" s="24">
        <f>V32*10%</f>
        <v>1.2000000000000002</v>
      </c>
      <c r="W33" s="32">
        <f>W32*5%</f>
        <v>0.8</v>
      </c>
      <c r="X33" s="32">
        <f>X32*0.1</f>
        <v>0.4</v>
      </c>
      <c r="Y33" s="24">
        <f>Y32*0.1</f>
        <v>1.4000000000000001</v>
      </c>
      <c r="Z33" s="24">
        <f>Z32*10%</f>
        <v>2.4000000000000004</v>
      </c>
      <c r="AA33" s="24">
        <f>AA32*0.15</f>
        <v>1.7999999999999998</v>
      </c>
      <c r="AB33" s="24">
        <f>AB32*0.15</f>
        <v>3.5999999999999996</v>
      </c>
      <c r="AC33" s="24">
        <f>AC32*0.1</f>
        <v>2</v>
      </c>
      <c r="AD33" s="24">
        <f>AD32*10%</f>
        <v>2</v>
      </c>
      <c r="AE33" s="24">
        <f>AE32*0.15</f>
        <v>3</v>
      </c>
      <c r="AF33" s="24">
        <f>AF32*0.15</f>
        <v>3</v>
      </c>
      <c r="AG33" s="24">
        <f>AG32*0.1</f>
        <v>1.6</v>
      </c>
      <c r="AH33" s="24">
        <f>AH32*10%</f>
        <v>1.6</v>
      </c>
      <c r="AI33" s="32">
        <f>AI32*0.1</f>
        <v>1.6</v>
      </c>
      <c r="AJ33" s="24">
        <f>AJ32*0.08</f>
        <v>1.28</v>
      </c>
      <c r="AK33" s="24">
        <f>AK32*0.1</f>
        <v>1.6</v>
      </c>
      <c r="AL33" s="24">
        <f>AL32*15%</f>
        <v>2.85</v>
      </c>
      <c r="AM33" s="24">
        <f>AM32*0.15</f>
        <v>2.1</v>
      </c>
      <c r="AN33" s="24">
        <f>AN32*0.15</f>
        <v>3.5999999999999996</v>
      </c>
      <c r="AO33" s="24">
        <f aca="true" t="shared" si="50" ref="AO33:BC33">AO32*0.15</f>
        <v>2.1</v>
      </c>
      <c r="AP33" s="24">
        <f t="shared" si="50"/>
        <v>2.4</v>
      </c>
      <c r="AQ33" s="24">
        <f t="shared" si="50"/>
        <v>2.4</v>
      </c>
      <c r="AR33" s="24">
        <f t="shared" si="50"/>
        <v>0</v>
      </c>
      <c r="AS33" s="24">
        <f t="shared" si="50"/>
        <v>0</v>
      </c>
      <c r="AT33" s="24">
        <f t="shared" si="50"/>
        <v>0</v>
      </c>
      <c r="AU33" s="24">
        <f t="shared" si="50"/>
        <v>0</v>
      </c>
      <c r="AV33" s="24">
        <f t="shared" si="50"/>
        <v>0</v>
      </c>
      <c r="AW33" s="24">
        <f t="shared" si="50"/>
        <v>0</v>
      </c>
      <c r="AX33" s="24">
        <f t="shared" si="50"/>
        <v>0</v>
      </c>
      <c r="AY33" s="24">
        <f t="shared" si="50"/>
        <v>0</v>
      </c>
      <c r="AZ33" s="24">
        <f t="shared" si="50"/>
        <v>0</v>
      </c>
      <c r="BA33" s="24">
        <f t="shared" si="50"/>
        <v>0</v>
      </c>
      <c r="BB33" s="24">
        <f t="shared" si="50"/>
        <v>0</v>
      </c>
      <c r="BC33" s="24">
        <f t="shared" si="50"/>
        <v>0</v>
      </c>
    </row>
    <row r="34" spans="1:55" s="7" customFormat="1" ht="18.75" customHeight="1">
      <c r="A34" s="42"/>
      <c r="B34" s="13" t="s">
        <v>1</v>
      </c>
      <c r="C34" s="25">
        <f>C33*1209.48</f>
        <v>0</v>
      </c>
      <c r="D34" s="25">
        <f>D33*1209.48</f>
        <v>0</v>
      </c>
      <c r="E34" s="25">
        <f>E33*1209.48</f>
        <v>0</v>
      </c>
      <c r="F34" s="25">
        <f aca="true" t="shared" si="51" ref="F34:AK34">F33*1209.48</f>
        <v>0</v>
      </c>
      <c r="G34" s="25">
        <f t="shared" si="51"/>
        <v>0</v>
      </c>
      <c r="H34" s="25">
        <f t="shared" si="51"/>
        <v>2031.9264000000003</v>
      </c>
      <c r="I34" s="25">
        <f t="shared" si="51"/>
        <v>1935.1680000000001</v>
      </c>
      <c r="J34" s="25">
        <f t="shared" si="51"/>
        <v>1935.1680000000001</v>
      </c>
      <c r="K34" s="25">
        <f t="shared" si="51"/>
        <v>4354.128</v>
      </c>
      <c r="L34" s="25">
        <f t="shared" si="51"/>
        <v>1523.9448000000002</v>
      </c>
      <c r="M34" s="25">
        <f t="shared" si="51"/>
        <v>2177.0640000000003</v>
      </c>
      <c r="N34" s="25">
        <f t="shared" si="51"/>
        <v>2418.96</v>
      </c>
      <c r="O34" s="25">
        <f t="shared" si="51"/>
        <v>1935.1680000000001</v>
      </c>
      <c r="P34" s="25">
        <f t="shared" si="51"/>
        <v>846.6360000000001</v>
      </c>
      <c r="Q34" s="25">
        <f t="shared" si="51"/>
        <v>2031.9264000000003</v>
      </c>
      <c r="R34" s="25">
        <f t="shared" si="51"/>
        <v>1209.48</v>
      </c>
      <c r="S34" s="25">
        <f t="shared" si="51"/>
        <v>1814.22</v>
      </c>
      <c r="T34" s="25">
        <f t="shared" si="51"/>
        <v>798.2567999999999</v>
      </c>
      <c r="U34" s="25">
        <f t="shared" si="51"/>
        <v>1209.48</v>
      </c>
      <c r="V34" s="25">
        <f t="shared" si="51"/>
        <v>1451.3760000000002</v>
      </c>
      <c r="W34" s="25">
        <f t="shared" si="51"/>
        <v>967.5840000000001</v>
      </c>
      <c r="X34" s="25">
        <f t="shared" si="51"/>
        <v>483.79200000000003</v>
      </c>
      <c r="Y34" s="25">
        <f t="shared" si="51"/>
        <v>1693.2720000000002</v>
      </c>
      <c r="Z34" s="25">
        <f t="shared" si="51"/>
        <v>2902.7520000000004</v>
      </c>
      <c r="AA34" s="25">
        <f t="shared" si="51"/>
        <v>2177.064</v>
      </c>
      <c r="AB34" s="25">
        <f t="shared" si="51"/>
        <v>4354.128</v>
      </c>
      <c r="AC34" s="25">
        <f t="shared" si="51"/>
        <v>2418.96</v>
      </c>
      <c r="AD34" s="25">
        <f t="shared" si="51"/>
        <v>2418.96</v>
      </c>
      <c r="AE34" s="25">
        <f t="shared" si="51"/>
        <v>3628.44</v>
      </c>
      <c r="AF34" s="25">
        <f t="shared" si="51"/>
        <v>3628.44</v>
      </c>
      <c r="AG34" s="25">
        <f t="shared" si="51"/>
        <v>1935.1680000000001</v>
      </c>
      <c r="AH34" s="25">
        <f t="shared" si="51"/>
        <v>1935.1680000000001</v>
      </c>
      <c r="AI34" s="25">
        <f t="shared" si="51"/>
        <v>1935.1680000000001</v>
      </c>
      <c r="AJ34" s="25">
        <f t="shared" si="51"/>
        <v>1548.1344000000001</v>
      </c>
      <c r="AK34" s="25">
        <f t="shared" si="51"/>
        <v>1935.1680000000001</v>
      </c>
      <c r="AL34" s="25">
        <f>AL33*1209.48</f>
        <v>3447.018</v>
      </c>
      <c r="AM34" s="25">
        <f>AM33*1209.48</f>
        <v>2539.9080000000004</v>
      </c>
      <c r="AN34" s="25">
        <f>AN33*1209.48</f>
        <v>4354.128</v>
      </c>
      <c r="AO34" s="25">
        <f aca="true" t="shared" si="52" ref="AO34:BC34">AO33*1209.48</f>
        <v>2539.9080000000004</v>
      </c>
      <c r="AP34" s="25">
        <f t="shared" si="52"/>
        <v>2902.752</v>
      </c>
      <c r="AQ34" s="25">
        <f t="shared" si="52"/>
        <v>2902.752</v>
      </c>
      <c r="AR34" s="25">
        <f t="shared" si="52"/>
        <v>0</v>
      </c>
      <c r="AS34" s="25">
        <f t="shared" si="52"/>
        <v>0</v>
      </c>
      <c r="AT34" s="25">
        <f t="shared" si="52"/>
        <v>0</v>
      </c>
      <c r="AU34" s="25">
        <f t="shared" si="52"/>
        <v>0</v>
      </c>
      <c r="AV34" s="25">
        <f t="shared" si="52"/>
        <v>0</v>
      </c>
      <c r="AW34" s="25">
        <f t="shared" si="52"/>
        <v>0</v>
      </c>
      <c r="AX34" s="25">
        <f t="shared" si="52"/>
        <v>0</v>
      </c>
      <c r="AY34" s="25">
        <f t="shared" si="52"/>
        <v>0</v>
      </c>
      <c r="AZ34" s="25">
        <f t="shared" si="52"/>
        <v>0</v>
      </c>
      <c r="BA34" s="25">
        <f t="shared" si="52"/>
        <v>0</v>
      </c>
      <c r="BB34" s="25">
        <f t="shared" si="52"/>
        <v>0</v>
      </c>
      <c r="BC34" s="25">
        <f t="shared" si="52"/>
        <v>0</v>
      </c>
    </row>
    <row r="35" spans="1:55" s="7" customFormat="1" ht="18" customHeight="1">
      <c r="A35" s="42"/>
      <c r="B35" s="13" t="s">
        <v>2</v>
      </c>
      <c r="C35" s="26">
        <f>C34/C9</f>
        <v>0</v>
      </c>
      <c r="D35" s="26">
        <f>D34/D9</f>
        <v>0</v>
      </c>
      <c r="E35" s="26">
        <f>E34/E9</f>
        <v>0</v>
      </c>
      <c r="F35" s="26">
        <f aca="true" t="shared" si="53" ref="F35:AK35">F34/F9</f>
        <v>0</v>
      </c>
      <c r="G35" s="26">
        <f t="shared" si="53"/>
        <v>0</v>
      </c>
      <c r="H35" s="26">
        <f t="shared" si="53"/>
        <v>2.916501220037319</v>
      </c>
      <c r="I35" s="26">
        <f t="shared" si="53"/>
        <v>3.5133769063180833</v>
      </c>
      <c r="J35" s="26">
        <f t="shared" si="53"/>
        <v>3.4767660797700324</v>
      </c>
      <c r="K35" s="26">
        <f t="shared" si="53"/>
        <v>6.141224259520451</v>
      </c>
      <c r="L35" s="26">
        <f t="shared" si="53"/>
        <v>3.722385930630191</v>
      </c>
      <c r="M35" s="26">
        <f t="shared" si="53"/>
        <v>3.2551794258373214</v>
      </c>
      <c r="N35" s="26">
        <f t="shared" si="53"/>
        <v>4.2245197345441845</v>
      </c>
      <c r="O35" s="26">
        <f t="shared" si="53"/>
        <v>3.8526139757117264</v>
      </c>
      <c r="P35" s="26">
        <f t="shared" si="53"/>
        <v>5.245576208178439</v>
      </c>
      <c r="Q35" s="26">
        <f t="shared" si="53"/>
        <v>2.943541069100392</v>
      </c>
      <c r="R35" s="26">
        <f t="shared" si="53"/>
        <v>4.2333916695834795</v>
      </c>
      <c r="S35" s="26">
        <f t="shared" si="53"/>
        <v>6.292819979188345</v>
      </c>
      <c r="T35" s="26">
        <f t="shared" si="53"/>
        <v>2.7356298834818364</v>
      </c>
      <c r="U35" s="26">
        <f t="shared" si="53"/>
        <v>4.119482288828338</v>
      </c>
      <c r="V35" s="26">
        <f t="shared" si="53"/>
        <v>5.0133886010362705</v>
      </c>
      <c r="W35" s="26">
        <f t="shared" si="53"/>
        <v>5.987524752475248</v>
      </c>
      <c r="X35" s="26">
        <f t="shared" si="53"/>
        <v>5.163201707577374</v>
      </c>
      <c r="Y35" s="26">
        <f t="shared" si="53"/>
        <v>3.3319008264462813</v>
      </c>
      <c r="Z35" s="26">
        <f t="shared" si="53"/>
        <v>4.129679897567223</v>
      </c>
      <c r="AA35" s="26">
        <f t="shared" si="53"/>
        <v>4.6163358778625945</v>
      </c>
      <c r="AB35" s="26">
        <f t="shared" si="53"/>
        <v>6.123949367088607</v>
      </c>
      <c r="AC35" s="26">
        <f t="shared" si="53"/>
        <v>4.049824208940231</v>
      </c>
      <c r="AD35" s="26">
        <f t="shared" si="53"/>
        <v>4.137095946639302</v>
      </c>
      <c r="AE35" s="26">
        <f t="shared" si="53"/>
        <v>6.281925207756233</v>
      </c>
      <c r="AF35" s="26">
        <f t="shared" si="53"/>
        <v>6.205643919958953</v>
      </c>
      <c r="AG35" s="26">
        <f t="shared" si="53"/>
        <v>3.707218390804598</v>
      </c>
      <c r="AH35" s="26">
        <f t="shared" si="53"/>
        <v>3.7036708133971294</v>
      </c>
      <c r="AI35" s="26">
        <f t="shared" si="53"/>
        <v>3.7430715667311416</v>
      </c>
      <c r="AJ35" s="26">
        <f t="shared" si="53"/>
        <v>2.9270833806012484</v>
      </c>
      <c r="AK35" s="26">
        <f t="shared" si="53"/>
        <v>3.697302254489874</v>
      </c>
      <c r="AL35" s="26">
        <f>AL34/AL9</f>
        <v>7.66004</v>
      </c>
      <c r="AM35" s="26">
        <f>AM34/AM9</f>
        <v>5.636724367509987</v>
      </c>
      <c r="AN35" s="26">
        <f>AN34/AN9</f>
        <v>6.210423620025673</v>
      </c>
      <c r="AO35" s="26">
        <f aca="true" t="shared" si="54" ref="AO35:BC35">AO34/AO9</f>
        <v>4.875999232098292</v>
      </c>
      <c r="AP35" s="26">
        <f t="shared" si="54"/>
        <v>5.609182608695652</v>
      </c>
      <c r="AQ35" s="26">
        <f t="shared" si="54"/>
        <v>5.66169689877121</v>
      </c>
      <c r="AR35" s="26">
        <f t="shared" si="54"/>
        <v>0</v>
      </c>
      <c r="AS35" s="26">
        <f t="shared" si="54"/>
        <v>0</v>
      </c>
      <c r="AT35" s="26">
        <f t="shared" si="54"/>
        <v>0</v>
      </c>
      <c r="AU35" s="26">
        <f t="shared" si="54"/>
        <v>0</v>
      </c>
      <c r="AV35" s="26">
        <f t="shared" si="54"/>
        <v>0</v>
      </c>
      <c r="AW35" s="26">
        <f t="shared" si="54"/>
        <v>0</v>
      </c>
      <c r="AX35" s="26">
        <f t="shared" si="54"/>
        <v>0</v>
      </c>
      <c r="AY35" s="26">
        <f t="shared" si="54"/>
        <v>0</v>
      </c>
      <c r="AZ35" s="26">
        <f t="shared" si="54"/>
        <v>0</v>
      </c>
      <c r="BA35" s="26">
        <f t="shared" si="54"/>
        <v>0</v>
      </c>
      <c r="BB35" s="26">
        <f t="shared" si="54"/>
        <v>0</v>
      </c>
      <c r="BC35" s="26">
        <f t="shared" si="54"/>
        <v>0</v>
      </c>
    </row>
    <row r="36" spans="1:55" s="7" customFormat="1" ht="18" customHeight="1">
      <c r="A36" s="42"/>
      <c r="B36" s="16" t="s">
        <v>0</v>
      </c>
      <c r="C36" s="36" t="s">
        <v>14</v>
      </c>
      <c r="D36" s="36" t="s">
        <v>14</v>
      </c>
      <c r="E36" s="36" t="s">
        <v>14</v>
      </c>
      <c r="F36" s="36" t="s">
        <v>14</v>
      </c>
      <c r="G36" s="36" t="s">
        <v>14</v>
      </c>
      <c r="H36" s="36" t="s">
        <v>14</v>
      </c>
      <c r="I36" s="36" t="s">
        <v>14</v>
      </c>
      <c r="J36" s="36" t="s">
        <v>14</v>
      </c>
      <c r="K36" s="36" t="s">
        <v>14</v>
      </c>
      <c r="L36" s="36" t="s">
        <v>14</v>
      </c>
      <c r="M36" s="36" t="s">
        <v>14</v>
      </c>
      <c r="N36" s="36" t="s">
        <v>14</v>
      </c>
      <c r="O36" s="36" t="s">
        <v>14</v>
      </c>
      <c r="P36" s="36" t="s">
        <v>14</v>
      </c>
      <c r="Q36" s="36" t="s">
        <v>14</v>
      </c>
      <c r="R36" s="36" t="s">
        <v>14</v>
      </c>
      <c r="S36" s="36" t="s">
        <v>14</v>
      </c>
      <c r="T36" s="36" t="s">
        <v>14</v>
      </c>
      <c r="U36" s="36" t="s">
        <v>14</v>
      </c>
      <c r="V36" s="36" t="s">
        <v>14</v>
      </c>
      <c r="W36" s="36" t="s">
        <v>14</v>
      </c>
      <c r="X36" s="36" t="s">
        <v>14</v>
      </c>
      <c r="Y36" s="36" t="s">
        <v>14</v>
      </c>
      <c r="Z36" s="36" t="s">
        <v>14</v>
      </c>
      <c r="AA36" s="36" t="s">
        <v>14</v>
      </c>
      <c r="AB36" s="36" t="s">
        <v>14</v>
      </c>
      <c r="AC36" s="36" t="s">
        <v>14</v>
      </c>
      <c r="AD36" s="36" t="s">
        <v>14</v>
      </c>
      <c r="AE36" s="36" t="s">
        <v>14</v>
      </c>
      <c r="AF36" s="36" t="s">
        <v>14</v>
      </c>
      <c r="AG36" s="36" t="s">
        <v>14</v>
      </c>
      <c r="AH36" s="36" t="s">
        <v>14</v>
      </c>
      <c r="AI36" s="36" t="s">
        <v>14</v>
      </c>
      <c r="AJ36" s="36" t="s">
        <v>14</v>
      </c>
      <c r="AK36" s="36" t="s">
        <v>14</v>
      </c>
      <c r="AL36" s="36" t="s">
        <v>14</v>
      </c>
      <c r="AM36" s="36" t="s">
        <v>14</v>
      </c>
      <c r="AN36" s="36" t="s">
        <v>14</v>
      </c>
      <c r="AO36" s="36" t="s">
        <v>14</v>
      </c>
      <c r="AP36" s="36" t="s">
        <v>14</v>
      </c>
      <c r="AQ36" s="36" t="s">
        <v>14</v>
      </c>
      <c r="AR36" s="36" t="s">
        <v>14</v>
      </c>
      <c r="AS36" s="36" t="s">
        <v>14</v>
      </c>
      <c r="AT36" s="36" t="s">
        <v>14</v>
      </c>
      <c r="AU36" s="36" t="s">
        <v>14</v>
      </c>
      <c r="AV36" s="36" t="s">
        <v>14</v>
      </c>
      <c r="AW36" s="36" t="s">
        <v>14</v>
      </c>
      <c r="AX36" s="36" t="s">
        <v>14</v>
      </c>
      <c r="AY36" s="36" t="s">
        <v>14</v>
      </c>
      <c r="AZ36" s="36" t="s">
        <v>14</v>
      </c>
      <c r="BA36" s="36" t="s">
        <v>14</v>
      </c>
      <c r="BB36" s="36" t="s">
        <v>14</v>
      </c>
      <c r="BC36" s="36" t="s">
        <v>14</v>
      </c>
    </row>
    <row r="37" spans="1:55" s="39" customFormat="1" ht="19.5" customHeight="1">
      <c r="A37" s="40" t="s">
        <v>12</v>
      </c>
      <c r="B37" s="40"/>
      <c r="C37" s="17">
        <f aca="true" t="shared" si="55" ref="C37:I37">C12+C16+C21+C25+C29+C34</f>
        <v>39901.2204896</v>
      </c>
      <c r="D37" s="17">
        <f t="shared" si="55"/>
        <v>45554.64247599999</v>
      </c>
      <c r="E37" s="17">
        <f t="shared" si="55"/>
        <v>45695.75271400001</v>
      </c>
      <c r="F37" s="17">
        <f t="shared" si="55"/>
        <v>53366.001360400005</v>
      </c>
      <c r="G37" s="17">
        <f t="shared" si="55"/>
        <v>38983.5099754</v>
      </c>
      <c r="H37" s="17">
        <f t="shared" si="55"/>
        <v>47154.913958200006</v>
      </c>
      <c r="I37" s="17">
        <f t="shared" si="55"/>
        <v>33406.705824</v>
      </c>
      <c r="J37" s="17">
        <f aca="true" t="shared" si="56" ref="J37:AC37">J12+J16+J21+J25+J29+J34</f>
        <v>36587.1343516</v>
      </c>
      <c r="K37" s="17">
        <f t="shared" si="56"/>
        <v>49969.755514000004</v>
      </c>
      <c r="L37" s="17">
        <f t="shared" si="56"/>
        <v>28818.829972400003</v>
      </c>
      <c r="M37" s="17">
        <f t="shared" si="56"/>
        <v>44857.46322400001</v>
      </c>
      <c r="N37" s="17">
        <f t="shared" si="56"/>
        <v>36130.3517276</v>
      </c>
      <c r="O37" s="17">
        <f t="shared" si="56"/>
        <v>35832.7374958</v>
      </c>
      <c r="P37" s="17">
        <f t="shared" si="56"/>
        <v>11158.617344400001</v>
      </c>
      <c r="Q37" s="17">
        <f t="shared" si="56"/>
        <v>42146.698644000004</v>
      </c>
      <c r="R37" s="17">
        <f t="shared" si="56"/>
        <v>18647.7025282</v>
      </c>
      <c r="S37" s="17">
        <f t="shared" si="56"/>
        <v>20294.1560118</v>
      </c>
      <c r="T37" s="17">
        <f t="shared" si="56"/>
        <v>18837.5794028</v>
      </c>
      <c r="U37" s="17">
        <f t="shared" si="56"/>
        <v>18181.345567999997</v>
      </c>
      <c r="V37" s="17">
        <f t="shared" si="56"/>
        <v>18996.416907000003</v>
      </c>
      <c r="W37" s="17">
        <f t="shared" si="56"/>
        <v>11087.027513599998</v>
      </c>
      <c r="X37" s="17">
        <f t="shared" si="56"/>
        <v>6051.9118402</v>
      </c>
      <c r="Y37" s="17">
        <f t="shared" si="56"/>
        <v>35336.556576</v>
      </c>
      <c r="Z37" s="17">
        <f t="shared" si="56"/>
        <v>47660.590895400004</v>
      </c>
      <c r="AA37" s="17">
        <f t="shared" si="56"/>
        <v>33068.3123736</v>
      </c>
      <c r="AB37" s="17">
        <f t="shared" si="56"/>
        <v>50408.070605999994</v>
      </c>
      <c r="AC37" s="17">
        <f t="shared" si="56"/>
        <v>39301.158204</v>
      </c>
      <c r="AD37" s="17">
        <f aca="true" t="shared" si="57" ref="AD37:AN37">AD12+AD16+AD21+AD25+AD29+AD34</f>
        <v>41654.1626622</v>
      </c>
      <c r="AE37" s="17">
        <f t="shared" si="57"/>
        <v>41240.1456496</v>
      </c>
      <c r="AF37" s="17">
        <f t="shared" si="57"/>
        <v>41668.62460620001</v>
      </c>
      <c r="AG37" s="17">
        <f t="shared" si="57"/>
        <v>35461.034159999996</v>
      </c>
      <c r="AH37" s="17">
        <f t="shared" si="57"/>
        <v>36431.425084999995</v>
      </c>
      <c r="AI37" s="17">
        <f t="shared" si="57"/>
        <v>37068.583882</v>
      </c>
      <c r="AJ37" s="17">
        <f t="shared" si="57"/>
        <v>37626.036899399995</v>
      </c>
      <c r="AK37" s="17">
        <f t="shared" si="57"/>
        <v>35494.552231999995</v>
      </c>
      <c r="AL37" s="17">
        <f t="shared" si="57"/>
        <v>29533.2309</v>
      </c>
      <c r="AM37" s="17">
        <f t="shared" si="57"/>
        <v>32038.307307599996</v>
      </c>
      <c r="AN37" s="17">
        <f t="shared" si="57"/>
        <v>43112.6238006</v>
      </c>
      <c r="AO37" s="17">
        <f aca="true" t="shared" si="58" ref="AO37:BC37">AO12+AO16+AO21+AO25+AO29+AO34</f>
        <v>32381.100051400004</v>
      </c>
      <c r="AP37" s="17">
        <f t="shared" si="58"/>
        <v>32663.847555</v>
      </c>
      <c r="AQ37" s="17">
        <f t="shared" si="58"/>
        <v>32918.8223742</v>
      </c>
      <c r="AR37" s="17">
        <f t="shared" si="58"/>
        <v>25959.671245600002</v>
      </c>
      <c r="AS37" s="17">
        <f t="shared" si="58"/>
        <v>45977.263711600004</v>
      </c>
      <c r="AT37" s="17">
        <f t="shared" si="58"/>
        <v>26086.460096600003</v>
      </c>
      <c r="AU37" s="17">
        <f t="shared" si="58"/>
        <v>34201.2530986</v>
      </c>
      <c r="AV37" s="17">
        <f t="shared" si="58"/>
        <v>33985.330637</v>
      </c>
      <c r="AW37" s="17">
        <f t="shared" si="58"/>
        <v>28791.638666000003</v>
      </c>
      <c r="AX37" s="17">
        <f t="shared" si="58"/>
        <v>29114.485986400003</v>
      </c>
      <c r="AY37" s="17">
        <f t="shared" si="58"/>
        <v>31700.3205484</v>
      </c>
      <c r="AZ37" s="17">
        <f t="shared" si="58"/>
        <v>5324.4448846000005</v>
      </c>
      <c r="BA37" s="17">
        <f t="shared" si="58"/>
        <v>46712.9357556</v>
      </c>
      <c r="BB37" s="17">
        <f t="shared" si="58"/>
        <v>34400.9662866</v>
      </c>
      <c r="BC37" s="17">
        <f t="shared" si="58"/>
        <v>25638.7227316</v>
      </c>
    </row>
    <row r="38" spans="1:55" s="1" customFormat="1" ht="12.7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s="1" customFormat="1" ht="12.75">
      <c r="A39" s="27"/>
      <c r="B39" s="27"/>
      <c r="C39" s="29">
        <f aca="true" t="shared" si="59" ref="C39:I39">C37/C9/12</f>
        <v>5.383908205094991</v>
      </c>
      <c r="D39" s="29">
        <f t="shared" si="59"/>
        <v>5.377082445231349</v>
      </c>
      <c r="E39" s="29">
        <f t="shared" si="59"/>
        <v>5.3709159278326295</v>
      </c>
      <c r="F39" s="29">
        <f t="shared" si="59"/>
        <v>5.198932405930949</v>
      </c>
      <c r="G39" s="29">
        <f t="shared" si="59"/>
        <v>5.116751978710558</v>
      </c>
      <c r="H39" s="29">
        <f t="shared" si="59"/>
        <v>5.640270077771398</v>
      </c>
      <c r="I39" s="29">
        <f t="shared" si="59"/>
        <v>5.054270428467683</v>
      </c>
      <c r="J39" s="29">
        <f aca="true" t="shared" si="60" ref="J39:AC39">J37/J9/12</f>
        <v>5.477771941489998</v>
      </c>
      <c r="K39" s="29">
        <f t="shared" si="60"/>
        <v>5.873266985660556</v>
      </c>
      <c r="L39" s="29">
        <f t="shared" si="60"/>
        <v>5.8660702598111065</v>
      </c>
      <c r="M39" s="29">
        <f t="shared" si="60"/>
        <v>5.589297152113239</v>
      </c>
      <c r="N39" s="29">
        <f t="shared" si="60"/>
        <v>5.258230254919082</v>
      </c>
      <c r="O39" s="29">
        <f t="shared" si="60"/>
        <v>5.944776942033314</v>
      </c>
      <c r="P39" s="29">
        <f t="shared" si="60"/>
        <v>5.761367897769517</v>
      </c>
      <c r="Q39" s="29">
        <f t="shared" si="60"/>
        <v>5.087968835289005</v>
      </c>
      <c r="R39" s="29">
        <f t="shared" si="60"/>
        <v>5.4391851966515</v>
      </c>
      <c r="S39" s="29">
        <f t="shared" si="60"/>
        <v>5.8660411642386405</v>
      </c>
      <c r="T39" s="29">
        <f t="shared" si="60"/>
        <v>5.379706249371715</v>
      </c>
      <c r="U39" s="29">
        <f t="shared" si="60"/>
        <v>5.160463660308809</v>
      </c>
      <c r="V39" s="29">
        <f t="shared" si="60"/>
        <v>5.46816836701209</v>
      </c>
      <c r="W39" s="29">
        <f t="shared" si="60"/>
        <v>5.717320293729372</v>
      </c>
      <c r="X39" s="29">
        <f t="shared" si="60"/>
        <v>5.382347776769833</v>
      </c>
      <c r="Y39" s="29">
        <f t="shared" si="60"/>
        <v>5.794397969303424</v>
      </c>
      <c r="Z39" s="29">
        <f t="shared" si="60"/>
        <v>5.650470775288093</v>
      </c>
      <c r="AA39" s="29">
        <f t="shared" si="60"/>
        <v>5.843283922391858</v>
      </c>
      <c r="AB39" s="29">
        <f t="shared" si="60"/>
        <v>5.908118917721517</v>
      </c>
      <c r="AC39" s="29">
        <f t="shared" si="60"/>
        <v>5.483168453038675</v>
      </c>
      <c r="AD39" s="29">
        <f aca="true" t="shared" si="61" ref="AD39:AN39">AD37/AD9/12</f>
        <v>5.936685859158541</v>
      </c>
      <c r="AE39" s="29">
        <f t="shared" si="61"/>
        <v>5.949928677516159</v>
      </c>
      <c r="AF39" s="29">
        <f t="shared" si="61"/>
        <v>5.93874702214811</v>
      </c>
      <c r="AG39" s="29">
        <f t="shared" si="61"/>
        <v>5.661084636015325</v>
      </c>
      <c r="AH39" s="29">
        <f t="shared" si="61"/>
        <v>5.8104346228070165</v>
      </c>
      <c r="AI39" s="29">
        <f t="shared" si="61"/>
        <v>5.97494904609929</v>
      </c>
      <c r="AJ39" s="29">
        <f t="shared" si="61"/>
        <v>5.928347655416903</v>
      </c>
      <c r="AK39" s="29">
        <f t="shared" si="61"/>
        <v>5.651278854922939</v>
      </c>
      <c r="AL39" s="29">
        <f t="shared" si="61"/>
        <v>5.4691168333333335</v>
      </c>
      <c r="AM39" s="29">
        <f t="shared" si="61"/>
        <v>5.925119712161561</v>
      </c>
      <c r="AN39" s="29">
        <f t="shared" si="61"/>
        <v>5.124402581728712</v>
      </c>
      <c r="AO39" s="29">
        <f aca="true" t="shared" si="62" ref="AO39:BC39">AO37/AO9/12</f>
        <v>5.1803129281691955</v>
      </c>
      <c r="AP39" s="29">
        <f t="shared" si="62"/>
        <v>5.2598788333333335</v>
      </c>
      <c r="AQ39" s="29">
        <f t="shared" si="62"/>
        <v>5.350566018821922</v>
      </c>
      <c r="AR39" s="29">
        <f t="shared" si="62"/>
        <v>5.360024621242154</v>
      </c>
      <c r="AS39" s="29">
        <f t="shared" si="62"/>
        <v>5.287660285168829</v>
      </c>
      <c r="AT39" s="29">
        <f t="shared" si="62"/>
        <v>5.474368357382692</v>
      </c>
      <c r="AU39" s="29">
        <f t="shared" si="62"/>
        <v>5.336274901485364</v>
      </c>
      <c r="AV39" s="29">
        <f t="shared" si="62"/>
        <v>5.2986171869348295</v>
      </c>
      <c r="AW39" s="29">
        <f t="shared" si="62"/>
        <v>5.204562304049169</v>
      </c>
      <c r="AX39" s="29">
        <f t="shared" si="62"/>
        <v>5.179776186023343</v>
      </c>
      <c r="AY39" s="29">
        <f t="shared" si="62"/>
        <v>5.027966081144525</v>
      </c>
      <c r="AZ39" s="29">
        <f t="shared" si="62"/>
        <v>5.908172308699513</v>
      </c>
      <c r="BA39" s="29">
        <f t="shared" si="62"/>
        <v>5.270436834958029</v>
      </c>
      <c r="BB39" s="29">
        <f t="shared" si="62"/>
        <v>5.598022242823667</v>
      </c>
      <c r="BC39" s="29">
        <f t="shared" si="62"/>
        <v>5.414496268710931</v>
      </c>
    </row>
    <row r="40" spans="1:40" ht="16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4:40" ht="15.75">
      <c r="D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4:40" ht="15.75">
      <c r="D42" s="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4:40" ht="47.25" customHeight="1"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4:40" ht="12.75">
      <c r="D44" s="10"/>
      <c r="H44" s="10"/>
      <c r="L44" s="10"/>
      <c r="P44" s="10"/>
      <c r="T44" s="10"/>
      <c r="X44" s="10"/>
      <c r="AB44" s="10"/>
      <c r="AF44" s="10"/>
      <c r="AJ44" s="10"/>
      <c r="AN44" s="10"/>
    </row>
    <row r="76" ht="12.75">
      <c r="E76" t="s">
        <v>21</v>
      </c>
    </row>
  </sheetData>
  <sheetProtection/>
  <mergeCells count="15">
    <mergeCell ref="H1:K1"/>
    <mergeCell ref="H2:K2"/>
    <mergeCell ref="H3:K3"/>
    <mergeCell ref="A32:A36"/>
    <mergeCell ref="B7:B8"/>
    <mergeCell ref="A7:A8"/>
    <mergeCell ref="A3:E3"/>
    <mergeCell ref="A37:B37"/>
    <mergeCell ref="A28:A31"/>
    <mergeCell ref="A5:E5"/>
    <mergeCell ref="A11:A14"/>
    <mergeCell ref="A15:A18"/>
    <mergeCell ref="A19:A23"/>
    <mergeCell ref="A6:G6"/>
    <mergeCell ref="A24:A27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2015-09-30T13:16:33Z</cp:lastPrinted>
  <dcterms:created xsi:type="dcterms:W3CDTF">2007-12-13T08:11:03Z</dcterms:created>
  <dcterms:modified xsi:type="dcterms:W3CDTF">2015-09-30T13:17:47Z</dcterms:modified>
  <cp:category/>
  <cp:version/>
  <cp:contentType/>
  <cp:contentStatus/>
</cp:coreProperties>
</file>