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</definedName>
  </definedNames>
  <calcPr calcMode="manual" fullCalcOnLoad="1"/>
</workbook>
</file>

<file path=xl/sharedStrings.xml><?xml version="1.0" encoding="utf-8"?>
<sst xmlns="http://schemas.openxmlformats.org/spreadsheetml/2006/main" count="320" uniqueCount="105">
  <si>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</si>
  <si>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</si>
  <si>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</si>
  <si>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</si>
  <si>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</si>
  <si>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</si>
  <si>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</si>
  <si>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</si>
  <si>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</si>
  <si>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</si>
  <si>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</si>
  <si>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</si>
  <si>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</si>
  <si>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</si>
  <si>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</si>
  <si>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</si>
  <si>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</si>
  <si>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</si>
  <si>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</si>
  <si>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</si>
  <si>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</si>
  <si>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</si>
  <si>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</si>
  <si>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</si>
  <si>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</si>
  <si>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44</t>
  </si>
  <si>
    <t>2</t>
  </si>
  <si>
    <t>18</t>
  </si>
  <si>
    <t>9</t>
  </si>
  <si>
    <t>20</t>
  </si>
  <si>
    <t>30</t>
  </si>
  <si>
    <t>46</t>
  </si>
  <si>
    <t>11</t>
  </si>
  <si>
    <t>15</t>
  </si>
  <si>
    <t>17</t>
  </si>
  <si>
    <t>10</t>
  </si>
  <si>
    <t>12</t>
  </si>
  <si>
    <t>Лот № 5 Исакогорский и цигломенский  территориальный округ</t>
  </si>
  <si>
    <t>ЗЕНЬКОВИЧА ул.</t>
  </si>
  <si>
    <t>ЛЕСОЗАВОДСКАЯ ул.</t>
  </si>
  <si>
    <t>24</t>
  </si>
  <si>
    <t>1</t>
  </si>
  <si>
    <t>ПАРКОВАЯ ул.</t>
  </si>
  <si>
    <t>16, К 1</t>
  </si>
  <si>
    <t>32</t>
  </si>
  <si>
    <t>34</t>
  </si>
  <si>
    <t>54</t>
  </si>
  <si>
    <t>56</t>
  </si>
  <si>
    <t>8</t>
  </si>
  <si>
    <t>40</t>
  </si>
  <si>
    <t>50</t>
  </si>
  <si>
    <t>52</t>
  </si>
  <si>
    <t>14</t>
  </si>
  <si>
    <t>1, К 1</t>
  </si>
  <si>
    <t>695,3</t>
  </si>
  <si>
    <t>666,9</t>
  </si>
  <si>
    <t>405,3</t>
  </si>
  <si>
    <t>509</t>
  </si>
  <si>
    <t>711,4</t>
  </si>
  <si>
    <t>549</t>
  </si>
  <si>
    <t>568,2</t>
  </si>
  <si>
    <t>572,8</t>
  </si>
  <si>
    <t>685,6</t>
  </si>
  <si>
    <t>401,4</t>
  </si>
  <si>
    <t>712,8</t>
  </si>
  <si>
    <t>535,5</t>
  </si>
  <si>
    <t>502,7</t>
  </si>
  <si>
    <t>513,2</t>
  </si>
  <si>
    <t>513,4</t>
  </si>
  <si>
    <t>516,1</t>
  </si>
  <si>
    <t>480,4</t>
  </si>
  <si>
    <t>396,2</t>
  </si>
  <si>
    <t>731,9</t>
  </si>
  <si>
    <t>714</t>
  </si>
  <si>
    <t>578,9</t>
  </si>
  <si>
    <t>591,9</t>
  </si>
  <si>
    <t>527,9</t>
  </si>
  <si>
    <t>335,5</t>
  </si>
  <si>
    <t>463,8</t>
  </si>
  <si>
    <t>582,3</t>
  </si>
  <si>
    <t>330,2</t>
  </si>
  <si>
    <t>491,9</t>
  </si>
  <si>
    <t>510</t>
  </si>
  <si>
    <t>626,3</t>
  </si>
  <si>
    <t>587,3</t>
  </si>
  <si>
    <t>578,8</t>
  </si>
  <si>
    <t>472,4</t>
  </si>
  <si>
    <t>467</t>
  </si>
  <si>
    <t>428,2</t>
  </si>
  <si>
    <t>432</t>
  </si>
  <si>
    <t>440,8</t>
  </si>
  <si>
    <t>487</t>
  </si>
  <si>
    <t>451,7</t>
  </si>
  <si>
    <t>286,7</t>
  </si>
  <si>
    <t>585,8</t>
  </si>
  <si>
    <t>489,6</t>
  </si>
  <si>
    <t>470</t>
  </si>
  <si>
    <t>16</t>
  </si>
  <si>
    <t>0</t>
  </si>
  <si>
    <t>478,2</t>
  </si>
  <si>
    <t>396,1</t>
  </si>
  <si>
    <t>434,8</t>
  </si>
  <si>
    <t xml:space="preserve">имущества собственников помещений в многоквартирном доме, </t>
  </si>
  <si>
    <t xml:space="preserve"> являющемся объектом конкурса</t>
  </si>
  <si>
    <t xml:space="preserve">Перечень дополнительных работ по содержанию и ремонту общего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</si>
</sst>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left" wrapText="1"/>
    </xf>
    <xf numFmtId="164" fontId="1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="88" zoomScaleNormal="88" zoomScaleSheetLayoutView="100" zoomScalePageLayoutView="34" workbookViewId="0" topLeftCell="A1">
      <selection activeCell="V21" sqref="V21"/>
    </sheetView>
  </sheetViews>
  <sheetFormatPr defaultColWidth="9.00390625" defaultRowHeight="12.75"/>
  <cols>
    <col min="1" max="1" width="20.00390625" style="6" customWidth="1"/>
    <col min="2" max="2" width="45.625" style="6" customWidth="1"/>
    <col min="3" max="25" width="10.125" style="6" customWidth="1"/>
    <col min="26" max="26" width="10.00390625" style="6" customWidth="1"/>
    <col min="27" max="16384" width="9.125" style="6" customWidth="1"/>
  </cols>
  <sheetData>
    <row r="1" spans="2:25" ht="15.75">
      <c r="B1" s="5"/>
      <c r="C1" s="5"/>
      <c r="D1" s="5"/>
      <c r="E1" s="2"/>
      <c r="F1" s="5"/>
      <c r="G1" s="2"/>
      <c r="H1" s="40" t="s">
        <v>23</v>
      </c>
      <c r="I1" s="40"/>
      <c r="J1" s="40"/>
      <c r="K1" s="40"/>
      <c r="L1" s="8"/>
      <c r="M1" s="5"/>
      <c r="N1" s="5"/>
      <c r="O1" s="2"/>
      <c r="P1" s="8"/>
      <c r="Q1" s="5"/>
      <c r="R1" s="5"/>
      <c r="S1" s="2"/>
      <c r="T1" s="8"/>
      <c r="U1" s="5"/>
      <c r="V1" s="5"/>
      <c r="W1" s="2"/>
      <c r="X1" s="8"/>
      <c r="Y1" s="5"/>
    </row>
    <row r="2" spans="1:25" ht="15.75">
      <c r="A2" s="47" t="s">
        <v>104</v>
      </c>
      <c r="B2" s="47"/>
      <c r="C2" s="47"/>
      <c r="D2" s="47"/>
      <c r="E2" s="47"/>
      <c r="F2" s="4"/>
      <c r="G2" s="2"/>
      <c r="H2" s="41" t="s">
        <v>24</v>
      </c>
      <c r="I2" s="41"/>
      <c r="J2" s="41"/>
      <c r="K2" s="41"/>
      <c r="L2" s="8"/>
      <c r="M2" s="4"/>
      <c r="N2" s="4"/>
      <c r="O2" s="2"/>
      <c r="P2" s="8"/>
      <c r="Q2" s="4"/>
      <c r="R2" s="4"/>
      <c r="S2" s="2"/>
      <c r="T2" s="8"/>
      <c r="U2" s="4"/>
      <c r="V2" s="4"/>
      <c r="W2" s="2"/>
      <c r="X2" s="8"/>
      <c r="Y2" s="4"/>
    </row>
    <row r="3" spans="1:25" ht="15.75">
      <c r="A3" s="48" t="s">
        <v>102</v>
      </c>
      <c r="B3" s="49"/>
      <c r="C3" s="49"/>
      <c r="D3" s="49"/>
      <c r="E3" s="49"/>
      <c r="F3" s="4"/>
      <c r="G3" s="2"/>
      <c r="H3" s="41" t="s">
        <v>22</v>
      </c>
      <c r="I3" s="41"/>
      <c r="J3" s="41"/>
      <c r="K3" s="41"/>
      <c r="L3" s="8"/>
      <c r="M3" s="4"/>
      <c r="N3" s="4"/>
      <c r="O3" s="2"/>
      <c r="P3" s="8"/>
      <c r="Q3" s="4"/>
      <c r="R3" s="4"/>
      <c r="S3" s="2"/>
      <c r="T3" s="8"/>
      <c r="U3" s="4"/>
      <c r="V3" s="4"/>
      <c r="W3" s="2"/>
      <c r="X3" s="8"/>
      <c r="Y3" s="4"/>
    </row>
    <row r="4" spans="1:25" ht="14.25" customHeight="1">
      <c r="A4" s="50" t="s">
        <v>103</v>
      </c>
      <c r="B4" s="50"/>
      <c r="C4" s="50"/>
      <c r="D4" s="50"/>
      <c r="E4" s="48"/>
      <c r="F4" s="3"/>
      <c r="I4" s="3"/>
      <c r="J4" s="3"/>
      <c r="M4" s="3"/>
      <c r="N4" s="3"/>
      <c r="Q4" s="3"/>
      <c r="R4" s="3"/>
      <c r="U4" s="3"/>
      <c r="V4" s="3"/>
      <c r="Y4" s="3"/>
    </row>
    <row r="5" spans="1:7" ht="24.75" customHeight="1">
      <c r="A5" s="51" t="s">
        <v>37</v>
      </c>
      <c r="B5" s="51"/>
      <c r="C5" s="51"/>
      <c r="D5" s="51"/>
      <c r="E5" s="51"/>
      <c r="F5" s="51"/>
      <c r="G5" s="51"/>
    </row>
    <row r="6" spans="1:25" s="11" customFormat="1" ht="47.25" customHeight="1">
      <c r="A6" s="43" t="s">
        <v>7</v>
      </c>
      <c r="B6" s="43" t="s">
        <v>8</v>
      </c>
      <c r="C6" s="52" t="s">
        <v>38</v>
      </c>
      <c r="D6" s="52" t="s">
        <v>39</v>
      </c>
      <c r="E6" s="52" t="s">
        <v>38</v>
      </c>
      <c r="F6" s="52" t="s">
        <v>38</v>
      </c>
      <c r="G6" s="52" t="s">
        <v>38</v>
      </c>
      <c r="H6" s="52" t="s">
        <v>38</v>
      </c>
      <c r="I6" s="52" t="s">
        <v>38</v>
      </c>
      <c r="J6" s="52" t="s">
        <v>38</v>
      </c>
      <c r="K6" s="52" t="s">
        <v>38</v>
      </c>
      <c r="L6" s="52" t="s">
        <v>38</v>
      </c>
      <c r="M6" s="52" t="s">
        <v>38</v>
      </c>
      <c r="N6" s="52" t="s">
        <v>38</v>
      </c>
      <c r="O6" s="52" t="s">
        <v>42</v>
      </c>
      <c r="P6" s="52" t="s">
        <v>42</v>
      </c>
      <c r="Q6" s="52" t="s">
        <v>42</v>
      </c>
      <c r="R6" s="52" t="s">
        <v>42</v>
      </c>
      <c r="S6" s="52" t="s">
        <v>38</v>
      </c>
      <c r="T6" s="52" t="s">
        <v>38</v>
      </c>
      <c r="U6" s="52" t="s">
        <v>38</v>
      </c>
      <c r="V6" s="52" t="s">
        <v>38</v>
      </c>
      <c r="W6" s="52" t="s">
        <v>38</v>
      </c>
      <c r="X6" s="52" t="s">
        <v>38</v>
      </c>
      <c r="Y6" s="52" t="s">
        <v>42</v>
      </c>
    </row>
    <row r="7" spans="1:25" s="12" customFormat="1" ht="14.25" customHeight="1">
      <c r="A7" s="44"/>
      <c r="B7" s="44"/>
      <c r="C7" s="53" t="s">
        <v>40</v>
      </c>
      <c r="D7" s="53" t="s">
        <v>41</v>
      </c>
      <c r="E7" s="53" t="s">
        <v>26</v>
      </c>
      <c r="F7" s="53" t="s">
        <v>33</v>
      </c>
      <c r="G7" s="53" t="s">
        <v>43</v>
      </c>
      <c r="H7" s="53" t="s">
        <v>30</v>
      </c>
      <c r="I7" s="53" t="s">
        <v>44</v>
      </c>
      <c r="J7" s="53" t="s">
        <v>45</v>
      </c>
      <c r="K7" s="53" t="s">
        <v>25</v>
      </c>
      <c r="L7" s="53" t="s">
        <v>31</v>
      </c>
      <c r="M7" s="53" t="s">
        <v>46</v>
      </c>
      <c r="N7" s="53" t="s">
        <v>47</v>
      </c>
      <c r="O7" s="53" t="s">
        <v>48</v>
      </c>
      <c r="P7" s="53" t="s">
        <v>28</v>
      </c>
      <c r="Q7" s="53" t="s">
        <v>35</v>
      </c>
      <c r="R7" s="53" t="s">
        <v>32</v>
      </c>
      <c r="S7" s="53" t="s">
        <v>34</v>
      </c>
      <c r="T7" s="53" t="s">
        <v>49</v>
      </c>
      <c r="U7" s="53" t="s">
        <v>50</v>
      </c>
      <c r="V7" s="53" t="s">
        <v>51</v>
      </c>
      <c r="W7" s="53" t="s">
        <v>36</v>
      </c>
      <c r="X7" s="53" t="s">
        <v>52</v>
      </c>
      <c r="Y7" s="53" t="s">
        <v>53</v>
      </c>
    </row>
    <row r="8" spans="1:25" s="12" customFormat="1" ht="14.25" customHeight="1">
      <c r="A8" s="14"/>
      <c r="B8" s="14" t="s">
        <v>9</v>
      </c>
      <c r="C8" s="31" t="s">
        <v>54</v>
      </c>
      <c r="D8" s="31" t="s">
        <v>55</v>
      </c>
      <c r="E8" s="31" t="s">
        <v>56</v>
      </c>
      <c r="F8" s="31" t="s">
        <v>57</v>
      </c>
      <c r="G8" s="31" t="s">
        <v>58</v>
      </c>
      <c r="H8" s="31" t="s">
        <v>59</v>
      </c>
      <c r="I8" s="31" t="s">
        <v>60</v>
      </c>
      <c r="J8" s="31" t="s">
        <v>61</v>
      </c>
      <c r="K8" s="31" t="s">
        <v>62</v>
      </c>
      <c r="L8" s="31" t="s">
        <v>63</v>
      </c>
      <c r="M8" s="31" t="s">
        <v>64</v>
      </c>
      <c r="N8" s="31" t="s">
        <v>65</v>
      </c>
      <c r="O8" s="31" t="s">
        <v>66</v>
      </c>
      <c r="P8" s="31" t="s">
        <v>67</v>
      </c>
      <c r="Q8" s="31" t="s">
        <v>68</v>
      </c>
      <c r="R8" s="31" t="s">
        <v>69</v>
      </c>
      <c r="S8" s="31" t="s">
        <v>70</v>
      </c>
      <c r="T8" s="31" t="s">
        <v>71</v>
      </c>
      <c r="U8" s="31" t="s">
        <v>72</v>
      </c>
      <c r="V8" s="31" t="s">
        <v>73</v>
      </c>
      <c r="W8" s="31" t="s">
        <v>74</v>
      </c>
      <c r="X8" s="31" t="s">
        <v>75</v>
      </c>
      <c r="Y8" s="31" t="s">
        <v>76</v>
      </c>
    </row>
    <row r="9" spans="1:25" s="12" customFormat="1" ht="14.25" customHeight="1">
      <c r="A9" s="14"/>
      <c r="B9" s="14" t="s">
        <v>10</v>
      </c>
      <c r="C9" s="31" t="s">
        <v>54</v>
      </c>
      <c r="D9" s="31" t="s">
        <v>55</v>
      </c>
      <c r="E9" s="31" t="s">
        <v>56</v>
      </c>
      <c r="F9" s="31" t="s">
        <v>57</v>
      </c>
      <c r="G9" s="31" t="s">
        <v>58</v>
      </c>
      <c r="H9" s="31" t="s">
        <v>59</v>
      </c>
      <c r="I9" s="31" t="s">
        <v>60</v>
      </c>
      <c r="J9" s="31" t="s">
        <v>61</v>
      </c>
      <c r="K9" s="31" t="s">
        <v>62</v>
      </c>
      <c r="L9" s="31" t="s">
        <v>63</v>
      </c>
      <c r="M9" s="31" t="s">
        <v>64</v>
      </c>
      <c r="N9" s="31" t="s">
        <v>65</v>
      </c>
      <c r="O9" s="31" t="s">
        <v>66</v>
      </c>
      <c r="P9" s="31" t="s">
        <v>67</v>
      </c>
      <c r="Q9" s="31" t="s">
        <v>68</v>
      </c>
      <c r="R9" s="31" t="s">
        <v>69</v>
      </c>
      <c r="S9" s="31" t="s">
        <v>70</v>
      </c>
      <c r="T9" s="31" t="s">
        <v>71</v>
      </c>
      <c r="U9" s="31" t="s">
        <v>72</v>
      </c>
      <c r="V9" s="31" t="s">
        <v>73</v>
      </c>
      <c r="W9" s="31" t="s">
        <v>74</v>
      </c>
      <c r="X9" s="31" t="s">
        <v>75</v>
      </c>
      <c r="Y9" s="31" t="s">
        <v>76</v>
      </c>
    </row>
    <row r="10" spans="1:25" s="7" customFormat="1" ht="12.75">
      <c r="A10" s="46" t="s">
        <v>6</v>
      </c>
      <c r="B10" s="34" t="s">
        <v>3</v>
      </c>
      <c r="C10" s="35">
        <f>C9*45%/100</f>
        <v>3.12885</v>
      </c>
      <c r="D10" s="35">
        <f>D9*45%/100</f>
        <v>3.00105</v>
      </c>
      <c r="E10" s="35">
        <f>E9*45%/100</f>
        <v>1.8238500000000002</v>
      </c>
      <c r="F10" s="35">
        <f>F9*30%/100</f>
        <v>1.527</v>
      </c>
      <c r="G10" s="35">
        <f>G9*45%/100</f>
        <v>3.2013</v>
      </c>
      <c r="H10" s="35">
        <f>H9*45%/100</f>
        <v>2.4705</v>
      </c>
      <c r="I10" s="35">
        <f>I9*10%/100</f>
        <v>0.5682</v>
      </c>
      <c r="J10" s="35">
        <f>J9*30%/100</f>
        <v>1.7183999999999997</v>
      </c>
      <c r="K10" s="35">
        <f>K9*45%/100</f>
        <v>3.0852000000000004</v>
      </c>
      <c r="L10" s="35">
        <f>L9*45%/100</f>
        <v>1.8063</v>
      </c>
      <c r="M10" s="35">
        <f>M9*10%/100</f>
        <v>0.7128</v>
      </c>
      <c r="N10" s="35">
        <f>N9*30%/100</f>
        <v>1.6065</v>
      </c>
      <c r="O10" s="35">
        <f>O9*45%/100</f>
        <v>2.26215</v>
      </c>
      <c r="P10" s="35">
        <f>P9*45%/100</f>
        <v>2.3094</v>
      </c>
      <c r="Q10" s="35">
        <f>Q9*10%/100</f>
        <v>0.5134000000000001</v>
      </c>
      <c r="R10" s="35">
        <f>R9*30%/100</f>
        <v>1.5483000000000002</v>
      </c>
      <c r="S10" s="35">
        <f>S9*45%/100</f>
        <v>2.1618</v>
      </c>
      <c r="T10" s="35">
        <f>T9*45%/100</f>
        <v>1.7829</v>
      </c>
      <c r="U10" s="35">
        <f>U9*40%/100</f>
        <v>2.9276</v>
      </c>
      <c r="V10" s="35">
        <f>V9*30%/100</f>
        <v>2.142</v>
      </c>
      <c r="W10" s="35">
        <f>W9*45%/100</f>
        <v>2.60505</v>
      </c>
      <c r="X10" s="35">
        <f>X9*45%/100</f>
        <v>2.6635500000000003</v>
      </c>
      <c r="Y10" s="35">
        <f>Y9*10%/100</f>
        <v>0.5279</v>
      </c>
    </row>
    <row r="11" spans="1:25" s="7" customFormat="1" ht="16.5" customHeight="1">
      <c r="A11" s="46"/>
      <c r="B11" s="16" t="s">
        <v>13</v>
      </c>
      <c r="C11" s="33">
        <f aca="true" t="shared" si="0" ref="C11:I11">1007.68*C10</f>
        <v>3152.879568</v>
      </c>
      <c r="D11" s="33">
        <f t="shared" si="0"/>
        <v>3024.0980640000002</v>
      </c>
      <c r="E11" s="33">
        <f t="shared" si="0"/>
        <v>1837.857168</v>
      </c>
      <c r="F11" s="33">
        <f t="shared" si="0"/>
        <v>1538.7273599999999</v>
      </c>
      <c r="G11" s="33">
        <f t="shared" si="0"/>
        <v>3225.8859839999996</v>
      </c>
      <c r="H11" s="33">
        <f t="shared" si="0"/>
        <v>2489.4734399999998</v>
      </c>
      <c r="I11" s="33">
        <f t="shared" si="0"/>
        <v>572.563776</v>
      </c>
      <c r="J11" s="33">
        <f aca="true" t="shared" si="1" ref="J11:Y11">1007.68*J10</f>
        <v>1731.5973119999996</v>
      </c>
      <c r="K11" s="33">
        <f t="shared" si="1"/>
        <v>3108.8943360000003</v>
      </c>
      <c r="L11" s="33">
        <f t="shared" si="1"/>
        <v>1820.172384</v>
      </c>
      <c r="M11" s="33">
        <f t="shared" si="1"/>
        <v>718.2743039999999</v>
      </c>
      <c r="N11" s="33">
        <f t="shared" si="1"/>
        <v>1618.83792</v>
      </c>
      <c r="O11" s="33">
        <f t="shared" si="1"/>
        <v>2279.523312</v>
      </c>
      <c r="P11" s="33">
        <f t="shared" si="1"/>
        <v>2327.136192</v>
      </c>
      <c r="Q11" s="33">
        <f t="shared" si="1"/>
        <v>517.3429120000001</v>
      </c>
      <c r="R11" s="33">
        <f t="shared" si="1"/>
        <v>1560.1909440000002</v>
      </c>
      <c r="S11" s="33">
        <f t="shared" si="1"/>
        <v>2178.402624</v>
      </c>
      <c r="T11" s="33">
        <f t="shared" si="1"/>
        <v>1796.5926719999998</v>
      </c>
      <c r="U11" s="33">
        <f t="shared" si="1"/>
        <v>2950.083968</v>
      </c>
      <c r="V11" s="33">
        <f t="shared" si="1"/>
        <v>2158.4505599999998</v>
      </c>
      <c r="W11" s="33">
        <f t="shared" si="1"/>
        <v>2625.056784</v>
      </c>
      <c r="X11" s="33">
        <f t="shared" si="1"/>
        <v>2684.006064</v>
      </c>
      <c r="Y11" s="33">
        <f t="shared" si="1"/>
        <v>531.9542720000001</v>
      </c>
    </row>
    <row r="12" spans="1:25" s="7" customFormat="1" ht="13.5" customHeight="1">
      <c r="A12" s="46"/>
      <c r="B12" s="16" t="s">
        <v>2</v>
      </c>
      <c r="C12" s="17">
        <f aca="true" t="shared" si="2" ref="C12:I12">C11/C8/12</f>
        <v>0.37788</v>
      </c>
      <c r="D12" s="17">
        <f t="shared" si="2"/>
        <v>0.37788000000000005</v>
      </c>
      <c r="E12" s="17">
        <f t="shared" si="2"/>
        <v>0.37788</v>
      </c>
      <c r="F12" s="17">
        <f t="shared" si="2"/>
        <v>0.25192</v>
      </c>
      <c r="G12" s="17">
        <f t="shared" si="2"/>
        <v>0.37788</v>
      </c>
      <c r="H12" s="17">
        <f t="shared" si="2"/>
        <v>0.37788</v>
      </c>
      <c r="I12" s="17">
        <f t="shared" si="2"/>
        <v>0.08397333333333333</v>
      </c>
      <c r="J12" s="17">
        <f aca="true" t="shared" si="3" ref="J12:Y12">J11/J8/12</f>
        <v>0.25192</v>
      </c>
      <c r="K12" s="17">
        <f t="shared" si="3"/>
        <v>0.37788</v>
      </c>
      <c r="L12" s="17">
        <f t="shared" si="3"/>
        <v>0.37788</v>
      </c>
      <c r="M12" s="17">
        <f t="shared" si="3"/>
        <v>0.08397333333333333</v>
      </c>
      <c r="N12" s="17">
        <f t="shared" si="3"/>
        <v>0.25192</v>
      </c>
      <c r="O12" s="17">
        <f t="shared" si="3"/>
        <v>0.37788</v>
      </c>
      <c r="P12" s="17">
        <f t="shared" si="3"/>
        <v>0.37787999999999994</v>
      </c>
      <c r="Q12" s="17">
        <f t="shared" si="3"/>
        <v>0.08397333333333334</v>
      </c>
      <c r="R12" s="17">
        <f t="shared" si="3"/>
        <v>0.25192000000000003</v>
      </c>
      <c r="S12" s="17">
        <f t="shared" si="3"/>
        <v>0.37788</v>
      </c>
      <c r="T12" s="17">
        <f t="shared" si="3"/>
        <v>0.37788</v>
      </c>
      <c r="U12" s="17">
        <f t="shared" si="3"/>
        <v>0.3358933333333333</v>
      </c>
      <c r="V12" s="17">
        <f t="shared" si="3"/>
        <v>0.25192</v>
      </c>
      <c r="W12" s="17">
        <f t="shared" si="3"/>
        <v>0.37788</v>
      </c>
      <c r="X12" s="17">
        <f t="shared" si="3"/>
        <v>0.37788000000000005</v>
      </c>
      <c r="Y12" s="17">
        <f t="shared" si="3"/>
        <v>0.08397333333333334</v>
      </c>
    </row>
    <row r="13" spans="1:25" s="7" customFormat="1" ht="15" customHeight="1">
      <c r="A13" s="46"/>
      <c r="B13" s="16" t="s">
        <v>0</v>
      </c>
      <c r="C13" s="36" t="s">
        <v>14</v>
      </c>
      <c r="D13" s="36" t="s">
        <v>14</v>
      </c>
      <c r="E13" s="36" t="s">
        <v>14</v>
      </c>
      <c r="F13" s="36" t="s">
        <v>14</v>
      </c>
      <c r="G13" s="36" t="s">
        <v>14</v>
      </c>
      <c r="H13" s="36" t="s">
        <v>14</v>
      </c>
      <c r="I13" s="36" t="s">
        <v>14</v>
      </c>
      <c r="J13" s="36" t="s">
        <v>14</v>
      </c>
      <c r="K13" s="36" t="s">
        <v>14</v>
      </c>
      <c r="L13" s="36" t="s">
        <v>14</v>
      </c>
      <c r="M13" s="36" t="s">
        <v>14</v>
      </c>
      <c r="N13" s="36" t="s">
        <v>14</v>
      </c>
      <c r="O13" s="36" t="s">
        <v>14</v>
      </c>
      <c r="P13" s="36" t="s">
        <v>14</v>
      </c>
      <c r="Q13" s="36" t="s">
        <v>14</v>
      </c>
      <c r="R13" s="36" t="s">
        <v>14</v>
      </c>
      <c r="S13" s="36" t="s">
        <v>14</v>
      </c>
      <c r="T13" s="36" t="s">
        <v>14</v>
      </c>
      <c r="U13" s="36" t="s">
        <v>14</v>
      </c>
      <c r="V13" s="36" t="s">
        <v>14</v>
      </c>
      <c r="W13" s="36" t="s">
        <v>14</v>
      </c>
      <c r="X13" s="36" t="s">
        <v>14</v>
      </c>
      <c r="Y13" s="36" t="s">
        <v>14</v>
      </c>
    </row>
    <row r="14" spans="1:25" s="7" customFormat="1" ht="12.75">
      <c r="A14" s="42" t="s">
        <v>16</v>
      </c>
      <c r="B14" s="21" t="s">
        <v>4</v>
      </c>
      <c r="C14" s="37">
        <f aca="true" t="shared" si="4" ref="C14:I14">C9*10%/10</f>
        <v>6.953</v>
      </c>
      <c r="D14" s="37">
        <f t="shared" si="4"/>
        <v>6.669</v>
      </c>
      <c r="E14" s="37">
        <f t="shared" si="4"/>
        <v>4.053</v>
      </c>
      <c r="F14" s="37">
        <f t="shared" si="4"/>
        <v>5.090000000000001</v>
      </c>
      <c r="G14" s="37">
        <f t="shared" si="4"/>
        <v>7.114</v>
      </c>
      <c r="H14" s="37">
        <f t="shared" si="4"/>
        <v>5.49</v>
      </c>
      <c r="I14" s="37">
        <f t="shared" si="4"/>
        <v>5.682</v>
      </c>
      <c r="J14" s="37">
        <f aca="true" t="shared" si="5" ref="J14:Y14">J9*10%/10</f>
        <v>5.728</v>
      </c>
      <c r="K14" s="37">
        <f t="shared" si="5"/>
        <v>6.856</v>
      </c>
      <c r="L14" s="37">
        <f t="shared" si="5"/>
        <v>4.014</v>
      </c>
      <c r="M14" s="37">
        <f t="shared" si="5"/>
        <v>7.128</v>
      </c>
      <c r="N14" s="37">
        <f t="shared" si="5"/>
        <v>5.355</v>
      </c>
      <c r="O14" s="37">
        <f t="shared" si="5"/>
        <v>5.027</v>
      </c>
      <c r="P14" s="37">
        <f t="shared" si="5"/>
        <v>5.132000000000001</v>
      </c>
      <c r="Q14" s="37">
        <f t="shared" si="5"/>
        <v>5.134</v>
      </c>
      <c r="R14" s="37">
        <f t="shared" si="5"/>
        <v>5.1610000000000005</v>
      </c>
      <c r="S14" s="37">
        <f t="shared" si="5"/>
        <v>4.804</v>
      </c>
      <c r="T14" s="37">
        <f t="shared" si="5"/>
        <v>3.9620000000000006</v>
      </c>
      <c r="U14" s="37">
        <f t="shared" si="5"/>
        <v>7.319</v>
      </c>
      <c r="V14" s="37">
        <f t="shared" si="5"/>
        <v>7.140000000000001</v>
      </c>
      <c r="W14" s="37">
        <f t="shared" si="5"/>
        <v>5.789</v>
      </c>
      <c r="X14" s="37">
        <f t="shared" si="5"/>
        <v>5.919</v>
      </c>
      <c r="Y14" s="37">
        <f t="shared" si="5"/>
        <v>5.279</v>
      </c>
    </row>
    <row r="15" spans="1:25" s="7" customFormat="1" ht="12.75" customHeight="1">
      <c r="A15" s="42"/>
      <c r="B15" s="18" t="s">
        <v>13</v>
      </c>
      <c r="C15" s="19">
        <f aca="true" t="shared" si="6" ref="C15:I15">2281.73*C14</f>
        <v>15864.868690000001</v>
      </c>
      <c r="D15" s="19">
        <f t="shared" si="6"/>
        <v>15216.85737</v>
      </c>
      <c r="E15" s="20">
        <f t="shared" si="6"/>
        <v>9247.85169</v>
      </c>
      <c r="F15" s="19">
        <f t="shared" si="6"/>
        <v>11614.005700000002</v>
      </c>
      <c r="G15" s="20">
        <f t="shared" si="6"/>
        <v>16232.22722</v>
      </c>
      <c r="H15" s="20">
        <f t="shared" si="6"/>
        <v>12526.6977</v>
      </c>
      <c r="I15" s="19">
        <f t="shared" si="6"/>
        <v>12964.78986</v>
      </c>
      <c r="J15" s="19">
        <f aca="true" t="shared" si="7" ref="J15:Y15">2281.73*J14</f>
        <v>13069.74944</v>
      </c>
      <c r="K15" s="20">
        <f t="shared" si="7"/>
        <v>15643.54088</v>
      </c>
      <c r="L15" s="20">
        <f t="shared" si="7"/>
        <v>9158.864220000001</v>
      </c>
      <c r="M15" s="19">
        <f t="shared" si="7"/>
        <v>16264.17144</v>
      </c>
      <c r="N15" s="19">
        <f t="shared" si="7"/>
        <v>12218.66415</v>
      </c>
      <c r="O15" s="20">
        <f t="shared" si="7"/>
        <v>11470.25671</v>
      </c>
      <c r="P15" s="20">
        <f t="shared" si="7"/>
        <v>11709.838360000002</v>
      </c>
      <c r="Q15" s="19">
        <f t="shared" si="7"/>
        <v>11714.401820000001</v>
      </c>
      <c r="R15" s="19">
        <f t="shared" si="7"/>
        <v>11776.008530000001</v>
      </c>
      <c r="S15" s="20">
        <f t="shared" si="7"/>
        <v>10961.43092</v>
      </c>
      <c r="T15" s="20">
        <f t="shared" si="7"/>
        <v>9040.21426</v>
      </c>
      <c r="U15" s="19">
        <f t="shared" si="7"/>
        <v>16699.98187</v>
      </c>
      <c r="V15" s="19">
        <f t="shared" si="7"/>
        <v>16291.552200000002</v>
      </c>
      <c r="W15" s="20">
        <f t="shared" si="7"/>
        <v>13208.93497</v>
      </c>
      <c r="X15" s="20">
        <f t="shared" si="7"/>
        <v>13505.55987</v>
      </c>
      <c r="Y15" s="19">
        <f t="shared" si="7"/>
        <v>12045.25267</v>
      </c>
    </row>
    <row r="16" spans="1:25" s="7" customFormat="1" ht="15.75" customHeight="1">
      <c r="A16" s="42"/>
      <c r="B16" s="18" t="s">
        <v>2</v>
      </c>
      <c r="C16" s="19">
        <f aca="true" t="shared" si="8" ref="C16:I16">C15/C8/12</f>
        <v>1.901441666666667</v>
      </c>
      <c r="D16" s="19">
        <f t="shared" si="8"/>
        <v>1.9014416666666667</v>
      </c>
      <c r="E16" s="20">
        <f t="shared" si="8"/>
        <v>1.9014416666666667</v>
      </c>
      <c r="F16" s="19">
        <f t="shared" si="8"/>
        <v>1.901441666666667</v>
      </c>
      <c r="G16" s="20">
        <f t="shared" si="8"/>
        <v>1.901441666666667</v>
      </c>
      <c r="H16" s="20">
        <f t="shared" si="8"/>
        <v>1.9014416666666667</v>
      </c>
      <c r="I16" s="19">
        <f t="shared" si="8"/>
        <v>1.9014416666666667</v>
      </c>
      <c r="J16" s="19">
        <f aca="true" t="shared" si="9" ref="J16:Y16">J15/J8/12</f>
        <v>1.9014416666666667</v>
      </c>
      <c r="K16" s="20">
        <f t="shared" si="9"/>
        <v>1.9014416666666667</v>
      </c>
      <c r="L16" s="20">
        <f t="shared" si="9"/>
        <v>1.901441666666667</v>
      </c>
      <c r="M16" s="19">
        <f t="shared" si="9"/>
        <v>1.901441666666667</v>
      </c>
      <c r="N16" s="19">
        <f t="shared" si="9"/>
        <v>1.9014416666666667</v>
      </c>
      <c r="O16" s="20">
        <f t="shared" si="9"/>
        <v>1.9014416666666667</v>
      </c>
      <c r="P16" s="20">
        <f t="shared" si="9"/>
        <v>1.9014416666666667</v>
      </c>
      <c r="Q16" s="19">
        <f t="shared" si="9"/>
        <v>1.901441666666667</v>
      </c>
      <c r="R16" s="19">
        <f t="shared" si="9"/>
        <v>1.9014416666666667</v>
      </c>
      <c r="S16" s="20">
        <f t="shared" si="9"/>
        <v>1.901441666666667</v>
      </c>
      <c r="T16" s="20">
        <f t="shared" si="9"/>
        <v>1.901441666666667</v>
      </c>
      <c r="U16" s="19">
        <f t="shared" si="9"/>
        <v>1.9014416666666667</v>
      </c>
      <c r="V16" s="19">
        <f t="shared" si="9"/>
        <v>1.901441666666667</v>
      </c>
      <c r="W16" s="20">
        <f t="shared" si="9"/>
        <v>1.901441666666667</v>
      </c>
      <c r="X16" s="20">
        <f t="shared" si="9"/>
        <v>1.9014416666666667</v>
      </c>
      <c r="Y16" s="19">
        <f t="shared" si="9"/>
        <v>1.9014416666666667</v>
      </c>
    </row>
    <row r="17" spans="1:25" s="7" customFormat="1" ht="13.5" customHeight="1">
      <c r="A17" s="42"/>
      <c r="B17" s="16" t="s">
        <v>0</v>
      </c>
      <c r="C17" s="36" t="s">
        <v>14</v>
      </c>
      <c r="D17" s="36" t="s">
        <v>14</v>
      </c>
      <c r="E17" s="36" t="s">
        <v>14</v>
      </c>
      <c r="F17" s="36" t="s">
        <v>14</v>
      </c>
      <c r="G17" s="36" t="s">
        <v>14</v>
      </c>
      <c r="H17" s="36" t="s">
        <v>14</v>
      </c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36" t="s">
        <v>14</v>
      </c>
      <c r="S17" s="36" t="s">
        <v>14</v>
      </c>
      <c r="T17" s="36" t="s">
        <v>14</v>
      </c>
      <c r="U17" s="36" t="s">
        <v>14</v>
      </c>
      <c r="V17" s="36" t="s">
        <v>14</v>
      </c>
      <c r="W17" s="36" t="s">
        <v>14</v>
      </c>
      <c r="X17" s="36" t="s">
        <v>14</v>
      </c>
      <c r="Y17" s="36" t="s">
        <v>14</v>
      </c>
    </row>
    <row r="18" spans="1:25" s="7" customFormat="1" ht="15" customHeight="1">
      <c r="A18" s="42" t="s">
        <v>17</v>
      </c>
      <c r="B18" s="38" t="s">
        <v>11</v>
      </c>
      <c r="C18" s="31" t="s">
        <v>95</v>
      </c>
      <c r="D18" s="31" t="s">
        <v>96</v>
      </c>
      <c r="E18" s="31" t="s">
        <v>77</v>
      </c>
      <c r="F18" s="31" t="s">
        <v>78</v>
      </c>
      <c r="G18" s="31" t="s">
        <v>79</v>
      </c>
      <c r="H18" s="31" t="s">
        <v>80</v>
      </c>
      <c r="I18" s="31" t="s">
        <v>81</v>
      </c>
      <c r="J18" s="31" t="s">
        <v>82</v>
      </c>
      <c r="K18" s="31" t="s">
        <v>83</v>
      </c>
      <c r="L18" s="31" t="s">
        <v>99</v>
      </c>
      <c r="M18" s="31" t="s">
        <v>84</v>
      </c>
      <c r="N18" s="31" t="s">
        <v>85</v>
      </c>
      <c r="O18" s="31" t="s">
        <v>86</v>
      </c>
      <c r="P18" s="31" t="s">
        <v>87</v>
      </c>
      <c r="Q18" s="31" t="s">
        <v>88</v>
      </c>
      <c r="R18" s="31" t="s">
        <v>89</v>
      </c>
      <c r="S18" s="31" t="s">
        <v>93</v>
      </c>
      <c r="T18" s="31" t="s">
        <v>100</v>
      </c>
      <c r="U18" s="31" t="s">
        <v>101</v>
      </c>
      <c r="V18" s="31" t="s">
        <v>94</v>
      </c>
      <c r="W18" s="31" t="s">
        <v>90</v>
      </c>
      <c r="X18" s="31" t="s">
        <v>91</v>
      </c>
      <c r="Y18" s="31" t="s">
        <v>92</v>
      </c>
    </row>
    <row r="19" spans="1:25" s="7" customFormat="1" ht="12.75">
      <c r="A19" s="42"/>
      <c r="B19" s="21" t="s">
        <v>4</v>
      </c>
      <c r="C19" s="20">
        <f>C18*0.11</f>
        <v>53.856</v>
      </c>
      <c r="D19" s="20">
        <f>D18*0.11</f>
        <v>51.7</v>
      </c>
      <c r="E19" s="20">
        <f>E18*0.1</f>
        <v>33.550000000000004</v>
      </c>
      <c r="F19" s="20">
        <f>F18*0.1</f>
        <v>46.38</v>
      </c>
      <c r="G19" s="20">
        <f>G18*0.08</f>
        <v>46.583999999999996</v>
      </c>
      <c r="H19" s="20">
        <f>H18*0.11</f>
        <v>36.321999999999996</v>
      </c>
      <c r="I19" s="20">
        <f>I18*0.09</f>
        <v>44.270999999999994</v>
      </c>
      <c r="J19" s="20">
        <f>J18*0.08</f>
        <v>40.800000000000004</v>
      </c>
      <c r="K19" s="20">
        <f>K18*0.09</f>
        <v>56.367</v>
      </c>
      <c r="L19" s="20">
        <f>L18*0.07</f>
        <v>33.474000000000004</v>
      </c>
      <c r="M19" s="20">
        <f>M18*0.1</f>
        <v>58.73</v>
      </c>
      <c r="N19" s="20">
        <f>N18*0.08</f>
        <v>46.303999999999995</v>
      </c>
      <c r="O19" s="20">
        <f>O18*0.08</f>
        <v>37.792</v>
      </c>
      <c r="P19" s="20">
        <f>P18*0.08</f>
        <v>37.36</v>
      </c>
      <c r="Q19" s="20">
        <f>Q18*0.1</f>
        <v>42.82</v>
      </c>
      <c r="R19" s="20">
        <f>R18*0.11</f>
        <v>47.52</v>
      </c>
      <c r="S19" s="20">
        <f>S18*0.125</f>
        <v>35.8375</v>
      </c>
      <c r="T19" s="20">
        <f>T18*0.09</f>
        <v>35.649</v>
      </c>
      <c r="U19" s="20">
        <f>U18*0.128</f>
        <v>55.6544</v>
      </c>
      <c r="V19" s="20">
        <f>V18*0.1</f>
        <v>58.58</v>
      </c>
      <c r="W19" s="20">
        <f>W18*0.1</f>
        <v>44.080000000000005</v>
      </c>
      <c r="X19" s="20">
        <f>X18*0.1</f>
        <v>48.7</v>
      </c>
      <c r="Y19" s="20">
        <f>Y18*0.11</f>
        <v>49.687</v>
      </c>
    </row>
    <row r="20" spans="1:25" s="7" customFormat="1" ht="13.5" customHeight="1">
      <c r="A20" s="42"/>
      <c r="B20" s="18" t="s">
        <v>13</v>
      </c>
      <c r="C20" s="22">
        <f aca="true" t="shared" si="10" ref="C20:I20">445.14*C19</f>
        <v>23973.45984</v>
      </c>
      <c r="D20" s="22">
        <f t="shared" si="10"/>
        <v>23013.738</v>
      </c>
      <c r="E20" s="20">
        <f t="shared" si="10"/>
        <v>14934.447000000002</v>
      </c>
      <c r="F20" s="22">
        <f t="shared" si="10"/>
        <v>20645.5932</v>
      </c>
      <c r="G20" s="20">
        <f t="shared" si="10"/>
        <v>20736.401759999997</v>
      </c>
      <c r="H20" s="20">
        <f t="shared" si="10"/>
        <v>16168.375079999998</v>
      </c>
      <c r="I20" s="22">
        <f t="shared" si="10"/>
        <v>19706.792939999996</v>
      </c>
      <c r="J20" s="22">
        <f aca="true" t="shared" si="11" ref="J20:Y20">445.14*J19</f>
        <v>18161.712</v>
      </c>
      <c r="K20" s="20">
        <f t="shared" si="11"/>
        <v>25091.20638</v>
      </c>
      <c r="L20" s="20">
        <f t="shared" si="11"/>
        <v>14900.616360000002</v>
      </c>
      <c r="M20" s="22">
        <f t="shared" si="11"/>
        <v>26143.0722</v>
      </c>
      <c r="N20" s="22">
        <f t="shared" si="11"/>
        <v>20611.762559999996</v>
      </c>
      <c r="O20" s="20">
        <f t="shared" si="11"/>
        <v>16822.73088</v>
      </c>
      <c r="P20" s="20">
        <f t="shared" si="11"/>
        <v>16630.430399999997</v>
      </c>
      <c r="Q20" s="22">
        <f t="shared" si="11"/>
        <v>19060.8948</v>
      </c>
      <c r="R20" s="22">
        <f t="shared" si="11"/>
        <v>21153.0528</v>
      </c>
      <c r="S20" s="20">
        <f t="shared" si="11"/>
        <v>15952.704749999999</v>
      </c>
      <c r="T20" s="20">
        <f t="shared" si="11"/>
        <v>15868.79586</v>
      </c>
      <c r="U20" s="22">
        <f t="shared" si="11"/>
        <v>24773.999616</v>
      </c>
      <c r="V20" s="22">
        <f t="shared" si="11"/>
        <v>26076.301199999998</v>
      </c>
      <c r="W20" s="20">
        <f t="shared" si="11"/>
        <v>19621.771200000003</v>
      </c>
      <c r="X20" s="20">
        <f t="shared" si="11"/>
        <v>21678.318</v>
      </c>
      <c r="Y20" s="22">
        <f t="shared" si="11"/>
        <v>22117.671179999998</v>
      </c>
    </row>
    <row r="21" spans="1:25" s="7" customFormat="1" ht="16.5" customHeight="1">
      <c r="A21" s="42"/>
      <c r="B21" s="18" t="s">
        <v>2</v>
      </c>
      <c r="C21" s="19">
        <f aca="true" t="shared" si="12" ref="C21:I21">C20/C8/12</f>
        <v>2.8732753056234723</v>
      </c>
      <c r="D21" s="19">
        <f t="shared" si="12"/>
        <v>2.875710751237067</v>
      </c>
      <c r="E21" s="20">
        <f t="shared" si="12"/>
        <v>3.070656920799408</v>
      </c>
      <c r="F21" s="19">
        <f t="shared" si="12"/>
        <v>3.3800905697445973</v>
      </c>
      <c r="G21" s="20">
        <f t="shared" si="12"/>
        <v>2.4290602755130726</v>
      </c>
      <c r="H21" s="20">
        <f t="shared" si="12"/>
        <v>2.4542160109289615</v>
      </c>
      <c r="I21" s="19">
        <f t="shared" si="12"/>
        <v>2.890237143611403</v>
      </c>
      <c r="J21" s="19">
        <f aca="true" t="shared" si="13" ref="J21:Y21">J20/J8/12</f>
        <v>2.642241620111732</v>
      </c>
      <c r="K21" s="20">
        <f t="shared" si="13"/>
        <v>3.0497868509334887</v>
      </c>
      <c r="L21" s="20">
        <f t="shared" si="13"/>
        <v>3.0934679372197316</v>
      </c>
      <c r="M21" s="19">
        <f t="shared" si="13"/>
        <v>3.0563823653198656</v>
      </c>
      <c r="N21" s="19">
        <f t="shared" si="13"/>
        <v>3.207557198879551</v>
      </c>
      <c r="O21" s="20">
        <f t="shared" si="13"/>
        <v>2.7887293415556</v>
      </c>
      <c r="P21" s="20">
        <f t="shared" si="13"/>
        <v>2.7004466095089623</v>
      </c>
      <c r="Q21" s="19">
        <f t="shared" si="13"/>
        <v>3.093899298792364</v>
      </c>
      <c r="R21" s="19">
        <f t="shared" si="13"/>
        <v>3.4155287734935094</v>
      </c>
      <c r="S21" s="20">
        <f t="shared" si="13"/>
        <v>2.7672607462531222</v>
      </c>
      <c r="T21" s="20">
        <f t="shared" si="13"/>
        <v>3.337707357395255</v>
      </c>
      <c r="U21" s="19">
        <f t="shared" si="13"/>
        <v>2.820740494603088</v>
      </c>
      <c r="V21" s="19">
        <f t="shared" si="13"/>
        <v>3.043452521008403</v>
      </c>
      <c r="W21" s="20">
        <f t="shared" si="13"/>
        <v>2.824576956296425</v>
      </c>
      <c r="X21" s="20">
        <f t="shared" si="13"/>
        <v>3.0520805879371515</v>
      </c>
      <c r="Y21" s="19">
        <f t="shared" si="13"/>
        <v>3.4914553229778367</v>
      </c>
    </row>
    <row r="22" spans="1:25" s="7" customFormat="1" ht="17.25" customHeight="1">
      <c r="A22" s="42"/>
      <c r="B22" s="16" t="s">
        <v>0</v>
      </c>
      <c r="C22" s="36" t="s">
        <v>14</v>
      </c>
      <c r="D22" s="36" t="s">
        <v>14</v>
      </c>
      <c r="E22" s="36" t="s">
        <v>14</v>
      </c>
      <c r="F22" s="36" t="s">
        <v>14</v>
      </c>
      <c r="G22" s="36" t="s">
        <v>14</v>
      </c>
      <c r="H22" s="36" t="s">
        <v>14</v>
      </c>
      <c r="I22" s="36" t="s">
        <v>14</v>
      </c>
      <c r="J22" s="36" t="s">
        <v>14</v>
      </c>
      <c r="K22" s="36" t="s">
        <v>14</v>
      </c>
      <c r="L22" s="36" t="s">
        <v>14</v>
      </c>
      <c r="M22" s="36" t="s">
        <v>14</v>
      </c>
      <c r="N22" s="36" t="s">
        <v>14</v>
      </c>
      <c r="O22" s="36" t="s">
        <v>14</v>
      </c>
      <c r="P22" s="36" t="s">
        <v>14</v>
      </c>
      <c r="Q22" s="36" t="s">
        <v>14</v>
      </c>
      <c r="R22" s="36" t="s">
        <v>14</v>
      </c>
      <c r="S22" s="36" t="s">
        <v>14</v>
      </c>
      <c r="T22" s="36" t="s">
        <v>14</v>
      </c>
      <c r="U22" s="36" t="s">
        <v>14</v>
      </c>
      <c r="V22" s="36" t="s">
        <v>14</v>
      </c>
      <c r="W22" s="36" t="s">
        <v>14</v>
      </c>
      <c r="X22" s="36" t="s">
        <v>14</v>
      </c>
      <c r="Y22" s="36" t="s">
        <v>14</v>
      </c>
    </row>
    <row r="23" spans="1:25" s="7" customFormat="1" ht="12.75">
      <c r="A23" s="46" t="s">
        <v>18</v>
      </c>
      <c r="B23" s="34" t="s">
        <v>4</v>
      </c>
      <c r="C23" s="23">
        <f aca="true" t="shared" si="14" ref="C23:H23">C9*0.25%</f>
        <v>1.7382499999999999</v>
      </c>
      <c r="D23" s="23">
        <f t="shared" si="14"/>
        <v>1.66725</v>
      </c>
      <c r="E23" s="23">
        <f t="shared" si="14"/>
        <v>1.01325</v>
      </c>
      <c r="F23" s="23">
        <f t="shared" si="14"/>
        <v>1.2725</v>
      </c>
      <c r="G23" s="23">
        <f t="shared" si="14"/>
        <v>1.7785</v>
      </c>
      <c r="H23" s="23">
        <f t="shared" si="14"/>
        <v>1.3725</v>
      </c>
      <c r="I23" s="23">
        <f>I9*0.1%</f>
        <v>0.5682</v>
      </c>
      <c r="J23" s="23">
        <f>J9*0.25%</f>
        <v>1.432</v>
      </c>
      <c r="K23" s="23">
        <f>K9*0.25%</f>
        <v>1.7140000000000002</v>
      </c>
      <c r="L23" s="23">
        <f>L9*0.25%</f>
        <v>1.0035</v>
      </c>
      <c r="M23" s="23">
        <f>M9*0.1%</f>
        <v>0.7128</v>
      </c>
      <c r="N23" s="23">
        <f>N9*0.25%</f>
        <v>1.33875</v>
      </c>
      <c r="O23" s="23">
        <f>O9*0.25%</f>
        <v>1.25675</v>
      </c>
      <c r="P23" s="23">
        <f>P9*0.25%</f>
        <v>1.2830000000000001</v>
      </c>
      <c r="Q23" s="23">
        <f>Q9*0.1%</f>
        <v>0.5134</v>
      </c>
      <c r="R23" s="23">
        <f>R9*0.25%</f>
        <v>1.2902500000000001</v>
      </c>
      <c r="S23" s="23">
        <f>S9*0.25%</f>
        <v>1.201</v>
      </c>
      <c r="T23" s="23">
        <f>T9*0.25%</f>
        <v>0.9905</v>
      </c>
      <c r="U23" s="23">
        <f>U9*0.1%</f>
        <v>0.7319</v>
      </c>
      <c r="V23" s="23">
        <f>V9*0.25%</f>
        <v>1.7850000000000001</v>
      </c>
      <c r="W23" s="23">
        <f>W9*0.25%</f>
        <v>1.44725</v>
      </c>
      <c r="X23" s="23">
        <f>X9*0.25%</f>
        <v>1.47975</v>
      </c>
      <c r="Y23" s="23">
        <f>Y9*0.1%</f>
        <v>0.5279</v>
      </c>
    </row>
    <row r="24" spans="1:25" s="7" customFormat="1" ht="16.5" customHeight="1">
      <c r="A24" s="46"/>
      <c r="B24" s="16" t="s">
        <v>13</v>
      </c>
      <c r="C24" s="23">
        <f aca="true" t="shared" si="15" ref="C24:I24">71.18*C23</f>
        <v>123.728635</v>
      </c>
      <c r="D24" s="23">
        <f t="shared" si="15"/>
        <v>118.67485500000001</v>
      </c>
      <c r="E24" s="23">
        <f t="shared" si="15"/>
        <v>72.123135</v>
      </c>
      <c r="F24" s="23">
        <f t="shared" si="15"/>
        <v>90.57655000000001</v>
      </c>
      <c r="G24" s="23">
        <f t="shared" si="15"/>
        <v>126.59363</v>
      </c>
      <c r="H24" s="23">
        <f t="shared" si="15"/>
        <v>97.69455</v>
      </c>
      <c r="I24" s="23">
        <f t="shared" si="15"/>
        <v>40.44447600000001</v>
      </c>
      <c r="J24" s="23">
        <f aca="true" t="shared" si="16" ref="J24:Y24">71.18*J23</f>
        <v>101.92976</v>
      </c>
      <c r="K24" s="23">
        <f t="shared" si="16"/>
        <v>122.00252000000002</v>
      </c>
      <c r="L24" s="23">
        <f t="shared" si="16"/>
        <v>71.42913000000001</v>
      </c>
      <c r="M24" s="23">
        <f t="shared" si="16"/>
        <v>50.737104</v>
      </c>
      <c r="N24" s="23">
        <f t="shared" si="16"/>
        <v>95.29222500000002</v>
      </c>
      <c r="O24" s="23">
        <f t="shared" si="16"/>
        <v>89.45546500000002</v>
      </c>
      <c r="P24" s="23">
        <f t="shared" si="16"/>
        <v>91.32394000000002</v>
      </c>
      <c r="Q24" s="23">
        <f t="shared" si="16"/>
        <v>36.543812</v>
      </c>
      <c r="R24" s="23">
        <f t="shared" si="16"/>
        <v>91.83999500000002</v>
      </c>
      <c r="S24" s="23">
        <f t="shared" si="16"/>
        <v>85.48718000000001</v>
      </c>
      <c r="T24" s="23">
        <f t="shared" si="16"/>
        <v>70.50379000000001</v>
      </c>
      <c r="U24" s="23">
        <f t="shared" si="16"/>
        <v>52.096642</v>
      </c>
      <c r="V24" s="23">
        <f t="shared" si="16"/>
        <v>127.05630000000002</v>
      </c>
      <c r="W24" s="23">
        <f t="shared" si="16"/>
        <v>103.01525500000001</v>
      </c>
      <c r="X24" s="23">
        <f t="shared" si="16"/>
        <v>105.328605</v>
      </c>
      <c r="Y24" s="23">
        <f t="shared" si="16"/>
        <v>37.575922000000006</v>
      </c>
    </row>
    <row r="25" spans="1:25" s="7" customFormat="1" ht="17.25" customHeight="1">
      <c r="A25" s="46"/>
      <c r="B25" s="16" t="s">
        <v>2</v>
      </c>
      <c r="C25" s="23">
        <f aca="true" t="shared" si="17" ref="C25:I25">C24/C8/12</f>
        <v>0.014829166666666666</v>
      </c>
      <c r="D25" s="23">
        <f t="shared" si="17"/>
        <v>0.01482916666666667</v>
      </c>
      <c r="E25" s="23">
        <f t="shared" si="17"/>
        <v>0.014829166666666666</v>
      </c>
      <c r="F25" s="23">
        <f t="shared" si="17"/>
        <v>0.01482916666666667</v>
      </c>
      <c r="G25" s="23">
        <f t="shared" si="17"/>
        <v>0.01482916666666667</v>
      </c>
      <c r="H25" s="23">
        <f t="shared" si="17"/>
        <v>0.01482916666666667</v>
      </c>
      <c r="I25" s="23">
        <f t="shared" si="17"/>
        <v>0.0059316666666666676</v>
      </c>
      <c r="J25" s="23">
        <f aca="true" t="shared" si="18" ref="J25:Y25">J24/J8/12</f>
        <v>0.01482916666666667</v>
      </c>
      <c r="K25" s="23">
        <f t="shared" si="18"/>
        <v>0.01482916666666667</v>
      </c>
      <c r="L25" s="23">
        <f t="shared" si="18"/>
        <v>0.014829166666666671</v>
      </c>
      <c r="M25" s="23">
        <f t="shared" si="18"/>
        <v>0.0059316666666666676</v>
      </c>
      <c r="N25" s="23">
        <f t="shared" si="18"/>
        <v>0.01482916666666667</v>
      </c>
      <c r="O25" s="23">
        <f t="shared" si="18"/>
        <v>0.014829166666666671</v>
      </c>
      <c r="P25" s="23">
        <f t="shared" si="18"/>
        <v>0.01482916666666667</v>
      </c>
      <c r="Q25" s="23">
        <f t="shared" si="18"/>
        <v>0.0059316666666666676</v>
      </c>
      <c r="R25" s="23">
        <f t="shared" si="18"/>
        <v>0.01482916666666667</v>
      </c>
      <c r="S25" s="23">
        <f t="shared" si="18"/>
        <v>0.01482916666666667</v>
      </c>
      <c r="T25" s="23">
        <f t="shared" si="18"/>
        <v>0.01482916666666667</v>
      </c>
      <c r="U25" s="23">
        <f t="shared" si="18"/>
        <v>0.0059316666666666676</v>
      </c>
      <c r="V25" s="23">
        <f t="shared" si="18"/>
        <v>0.01482916666666667</v>
      </c>
      <c r="W25" s="23">
        <f t="shared" si="18"/>
        <v>0.01482916666666667</v>
      </c>
      <c r="X25" s="23">
        <f t="shared" si="18"/>
        <v>0.014829166666666666</v>
      </c>
      <c r="Y25" s="23">
        <f t="shared" si="18"/>
        <v>0.0059316666666666676</v>
      </c>
    </row>
    <row r="26" spans="1:25" s="7" customFormat="1" ht="18" customHeight="1">
      <c r="A26" s="46"/>
      <c r="B26" s="16" t="s">
        <v>0</v>
      </c>
      <c r="C26" s="36" t="s">
        <v>14</v>
      </c>
      <c r="D26" s="36" t="s">
        <v>14</v>
      </c>
      <c r="E26" s="36" t="s">
        <v>14</v>
      </c>
      <c r="F26" s="36" t="s">
        <v>14</v>
      </c>
      <c r="G26" s="36" t="s">
        <v>14</v>
      </c>
      <c r="H26" s="36" t="s">
        <v>14</v>
      </c>
      <c r="I26" s="36" t="s">
        <v>14</v>
      </c>
      <c r="J26" s="36" t="s">
        <v>14</v>
      </c>
      <c r="K26" s="36" t="s">
        <v>14</v>
      </c>
      <c r="L26" s="36" t="s">
        <v>14</v>
      </c>
      <c r="M26" s="36" t="s">
        <v>14</v>
      </c>
      <c r="N26" s="36" t="s">
        <v>14</v>
      </c>
      <c r="O26" s="36" t="s">
        <v>14</v>
      </c>
      <c r="P26" s="36" t="s">
        <v>14</v>
      </c>
      <c r="Q26" s="36" t="s">
        <v>14</v>
      </c>
      <c r="R26" s="36" t="s">
        <v>14</v>
      </c>
      <c r="S26" s="36" t="s">
        <v>14</v>
      </c>
      <c r="T26" s="36" t="s">
        <v>14</v>
      </c>
      <c r="U26" s="36" t="s">
        <v>14</v>
      </c>
      <c r="V26" s="36" t="s">
        <v>14</v>
      </c>
      <c r="W26" s="36" t="s">
        <v>14</v>
      </c>
      <c r="X26" s="36" t="s">
        <v>14</v>
      </c>
      <c r="Y26" s="36" t="s">
        <v>14</v>
      </c>
    </row>
    <row r="27" spans="1:25" s="7" customFormat="1" ht="12.75">
      <c r="A27" s="46" t="s">
        <v>19</v>
      </c>
      <c r="B27" s="34" t="s">
        <v>5</v>
      </c>
      <c r="C27" s="23">
        <f>C9*0.48%</f>
        <v>3.3374399999999995</v>
      </c>
      <c r="D27" s="23">
        <f>D9*0.48%</f>
        <v>3.2011199999999995</v>
      </c>
      <c r="E27" s="23">
        <f>E8*0.48%</f>
        <v>1.9454399999999998</v>
      </c>
      <c r="F27" s="23">
        <f>F9*0.48%</f>
        <v>2.4431999999999996</v>
      </c>
      <c r="G27" s="23">
        <f>G8*0.48%</f>
        <v>3.4147199999999995</v>
      </c>
      <c r="H27" s="23">
        <f>H8*0.48%</f>
        <v>2.6351999999999998</v>
      </c>
      <c r="I27" s="23">
        <f>I9*0.1%</f>
        <v>0.5682</v>
      </c>
      <c r="J27" s="23">
        <f>J9*0.48%</f>
        <v>2.7494399999999994</v>
      </c>
      <c r="K27" s="23">
        <f>K8*0.48%</f>
        <v>3.29088</v>
      </c>
      <c r="L27" s="23">
        <f>L8*0.48%</f>
        <v>1.9267199999999998</v>
      </c>
      <c r="M27" s="23">
        <f>M9*0.1%</f>
        <v>0.7128</v>
      </c>
      <c r="N27" s="23">
        <f>N9*0.48%</f>
        <v>2.5704</v>
      </c>
      <c r="O27" s="23">
        <f>O8*0.48%</f>
        <v>2.4129599999999995</v>
      </c>
      <c r="P27" s="23">
        <f>P8*0.48%</f>
        <v>2.46336</v>
      </c>
      <c r="Q27" s="23">
        <f>Q9*0.1%</f>
        <v>0.5134</v>
      </c>
      <c r="R27" s="23">
        <f>R9*0.48%</f>
        <v>2.47728</v>
      </c>
      <c r="S27" s="23">
        <f>S8*0.48%</f>
        <v>2.3059199999999995</v>
      </c>
      <c r="T27" s="23">
        <f>T8*0.48%</f>
        <v>1.9017599999999997</v>
      </c>
      <c r="U27" s="23">
        <f>U9*0.1%</f>
        <v>0.7319</v>
      </c>
      <c r="V27" s="23">
        <f>V9*0.48%</f>
        <v>3.4271999999999996</v>
      </c>
      <c r="W27" s="23">
        <f>W8*0.48%</f>
        <v>2.77872</v>
      </c>
      <c r="X27" s="23">
        <f>X8*0.48%</f>
        <v>2.8411199999999996</v>
      </c>
      <c r="Y27" s="23">
        <f>Y9*0.1%</f>
        <v>0.5279</v>
      </c>
    </row>
    <row r="28" spans="1:25" s="7" customFormat="1" ht="15" customHeight="1">
      <c r="A28" s="46"/>
      <c r="B28" s="16" t="s">
        <v>13</v>
      </c>
      <c r="C28" s="23">
        <f aca="true" t="shared" si="19" ref="C28:I28">45.32*C27</f>
        <v>151.25278079999998</v>
      </c>
      <c r="D28" s="23">
        <f t="shared" si="19"/>
        <v>145.07475839999998</v>
      </c>
      <c r="E28" s="23">
        <f t="shared" si="19"/>
        <v>88.16734079999999</v>
      </c>
      <c r="F28" s="23">
        <f t="shared" si="19"/>
        <v>110.72582399999999</v>
      </c>
      <c r="G28" s="23">
        <f t="shared" si="19"/>
        <v>154.75511039999998</v>
      </c>
      <c r="H28" s="23">
        <f t="shared" si="19"/>
        <v>119.427264</v>
      </c>
      <c r="I28" s="23">
        <f t="shared" si="19"/>
        <v>25.750824</v>
      </c>
      <c r="J28" s="23">
        <f aca="true" t="shared" si="20" ref="J28:Y28">45.32*J27</f>
        <v>124.60462079999998</v>
      </c>
      <c r="K28" s="23">
        <f t="shared" si="20"/>
        <v>149.1426816</v>
      </c>
      <c r="L28" s="23">
        <f t="shared" si="20"/>
        <v>87.31895039999999</v>
      </c>
      <c r="M28" s="23">
        <f t="shared" si="20"/>
        <v>32.304096</v>
      </c>
      <c r="N28" s="23">
        <f t="shared" si="20"/>
        <v>116.490528</v>
      </c>
      <c r="O28" s="23">
        <f t="shared" si="20"/>
        <v>109.35534719999998</v>
      </c>
      <c r="P28" s="23">
        <f t="shared" si="20"/>
        <v>111.6394752</v>
      </c>
      <c r="Q28" s="23">
        <f t="shared" si="20"/>
        <v>23.267287999999997</v>
      </c>
      <c r="R28" s="23">
        <f t="shared" si="20"/>
        <v>112.2703296</v>
      </c>
      <c r="S28" s="23">
        <f t="shared" si="20"/>
        <v>104.50429439999998</v>
      </c>
      <c r="T28" s="23">
        <f t="shared" si="20"/>
        <v>86.18776319999999</v>
      </c>
      <c r="U28" s="23">
        <f t="shared" si="20"/>
        <v>33.169708</v>
      </c>
      <c r="V28" s="23">
        <f t="shared" si="20"/>
        <v>155.32070399999998</v>
      </c>
      <c r="W28" s="23">
        <f t="shared" si="20"/>
        <v>125.93159039999999</v>
      </c>
      <c r="X28" s="23">
        <f t="shared" si="20"/>
        <v>128.75955839999997</v>
      </c>
      <c r="Y28" s="23">
        <f t="shared" si="20"/>
        <v>23.924428000000002</v>
      </c>
    </row>
    <row r="29" spans="1:25" s="7" customFormat="1" ht="17.25" customHeight="1">
      <c r="A29" s="46"/>
      <c r="B29" s="16" t="s">
        <v>2</v>
      </c>
      <c r="C29" s="23">
        <f aca="true" t="shared" si="21" ref="C29:I29">C28/C8/12</f>
        <v>0.018128</v>
      </c>
      <c r="D29" s="23">
        <f t="shared" si="21"/>
        <v>0.018128</v>
      </c>
      <c r="E29" s="23">
        <f t="shared" si="21"/>
        <v>0.018128</v>
      </c>
      <c r="F29" s="23">
        <f t="shared" si="21"/>
        <v>0.018128</v>
      </c>
      <c r="G29" s="23">
        <f t="shared" si="21"/>
        <v>0.018128</v>
      </c>
      <c r="H29" s="23">
        <f t="shared" si="21"/>
        <v>0.018128</v>
      </c>
      <c r="I29" s="23">
        <f t="shared" si="21"/>
        <v>0.0037766666666666665</v>
      </c>
      <c r="J29" s="23">
        <f aca="true" t="shared" si="22" ref="J29:Y29">J28/J8/12</f>
        <v>0.018128</v>
      </c>
      <c r="K29" s="23">
        <f t="shared" si="22"/>
        <v>0.018128000000000002</v>
      </c>
      <c r="L29" s="23">
        <f t="shared" si="22"/>
        <v>0.018128</v>
      </c>
      <c r="M29" s="23">
        <f t="shared" si="22"/>
        <v>0.0037766666666666673</v>
      </c>
      <c r="N29" s="23">
        <f t="shared" si="22"/>
        <v>0.018128000000000002</v>
      </c>
      <c r="O29" s="23">
        <f t="shared" si="22"/>
        <v>0.018128</v>
      </c>
      <c r="P29" s="23">
        <f t="shared" si="22"/>
        <v>0.018128000000000002</v>
      </c>
      <c r="Q29" s="23">
        <f t="shared" si="22"/>
        <v>0.0037766666666666665</v>
      </c>
      <c r="R29" s="23">
        <f t="shared" si="22"/>
        <v>0.018128</v>
      </c>
      <c r="S29" s="23">
        <f t="shared" si="22"/>
        <v>0.018127999999999995</v>
      </c>
      <c r="T29" s="23">
        <f t="shared" si="22"/>
        <v>0.018128</v>
      </c>
      <c r="U29" s="23">
        <f t="shared" si="22"/>
        <v>0.0037766666666666665</v>
      </c>
      <c r="V29" s="23">
        <f t="shared" si="22"/>
        <v>0.018128</v>
      </c>
      <c r="W29" s="23">
        <f t="shared" si="22"/>
        <v>0.018128</v>
      </c>
      <c r="X29" s="23">
        <f t="shared" si="22"/>
        <v>0.018128</v>
      </c>
      <c r="Y29" s="23">
        <f t="shared" si="22"/>
        <v>0.0037766666666666673</v>
      </c>
    </row>
    <row r="30" spans="1:25" s="7" customFormat="1" ht="15.75" customHeight="1">
      <c r="A30" s="46"/>
      <c r="B30" s="16" t="s">
        <v>0</v>
      </c>
      <c r="C30" s="36" t="s">
        <v>14</v>
      </c>
      <c r="D30" s="36" t="s">
        <v>14</v>
      </c>
      <c r="E30" s="36" t="s">
        <v>14</v>
      </c>
      <c r="F30" s="36" t="s">
        <v>14</v>
      </c>
      <c r="G30" s="36" t="s">
        <v>14</v>
      </c>
      <c r="H30" s="36" t="s">
        <v>14</v>
      </c>
      <c r="I30" s="36" t="s">
        <v>14</v>
      </c>
      <c r="J30" s="36" t="s">
        <v>14</v>
      </c>
      <c r="K30" s="36" t="s">
        <v>14</v>
      </c>
      <c r="L30" s="36" t="s">
        <v>14</v>
      </c>
      <c r="M30" s="36" t="s">
        <v>14</v>
      </c>
      <c r="N30" s="36" t="s">
        <v>14</v>
      </c>
      <c r="O30" s="36" t="s">
        <v>14</v>
      </c>
      <c r="P30" s="36" t="s">
        <v>14</v>
      </c>
      <c r="Q30" s="36" t="s">
        <v>14</v>
      </c>
      <c r="R30" s="36" t="s">
        <v>14</v>
      </c>
      <c r="S30" s="36" t="s">
        <v>14</v>
      </c>
      <c r="T30" s="36" t="s">
        <v>14</v>
      </c>
      <c r="U30" s="36" t="s">
        <v>14</v>
      </c>
      <c r="V30" s="36" t="s">
        <v>14</v>
      </c>
      <c r="W30" s="36" t="s">
        <v>14</v>
      </c>
      <c r="X30" s="36" t="s">
        <v>14</v>
      </c>
      <c r="Y30" s="36" t="s">
        <v>14</v>
      </c>
    </row>
    <row r="31" spans="1:25" s="7" customFormat="1" ht="12.75" customHeight="1">
      <c r="A31" s="42" t="s">
        <v>20</v>
      </c>
      <c r="B31" s="13" t="s">
        <v>15</v>
      </c>
      <c r="C31" s="31" t="s">
        <v>98</v>
      </c>
      <c r="D31" s="31" t="s">
        <v>98</v>
      </c>
      <c r="E31" s="31" t="s">
        <v>35</v>
      </c>
      <c r="F31" s="31" t="s">
        <v>97</v>
      </c>
      <c r="G31" s="31" t="s">
        <v>40</v>
      </c>
      <c r="H31" s="31" t="s">
        <v>29</v>
      </c>
      <c r="I31" s="31" t="s">
        <v>29</v>
      </c>
      <c r="J31" s="31" t="s">
        <v>29</v>
      </c>
      <c r="K31" s="31" t="s">
        <v>40</v>
      </c>
      <c r="L31" s="31" t="s">
        <v>27</v>
      </c>
      <c r="M31" s="31" t="s">
        <v>40</v>
      </c>
      <c r="N31" s="31" t="s">
        <v>97</v>
      </c>
      <c r="O31" s="31" t="s">
        <v>97</v>
      </c>
      <c r="P31" s="31" t="s">
        <v>97</v>
      </c>
      <c r="Q31" s="31" t="s">
        <v>97</v>
      </c>
      <c r="R31" s="31" t="s">
        <v>97</v>
      </c>
      <c r="S31" s="31" t="s">
        <v>98</v>
      </c>
      <c r="T31" s="31" t="s">
        <v>98</v>
      </c>
      <c r="U31" s="31" t="s">
        <v>98</v>
      </c>
      <c r="V31" s="24">
        <v>0</v>
      </c>
      <c r="W31" s="31" t="s">
        <v>97</v>
      </c>
      <c r="X31" s="31" t="s">
        <v>97</v>
      </c>
      <c r="Y31" s="31" t="s">
        <v>97</v>
      </c>
    </row>
    <row r="32" spans="1:25" s="7" customFormat="1" ht="12.75" customHeight="1">
      <c r="A32" s="42"/>
      <c r="B32" s="15" t="s">
        <v>4</v>
      </c>
      <c r="C32" s="24">
        <f>C31*10%</f>
        <v>0</v>
      </c>
      <c r="D32" s="24">
        <f>D31*10%</f>
        <v>0</v>
      </c>
      <c r="E32" s="24">
        <f>E31*10%</f>
        <v>1</v>
      </c>
      <c r="F32" s="24">
        <f>F31*10%</f>
        <v>1.6</v>
      </c>
      <c r="G32" s="24">
        <f>G31*0.15</f>
        <v>3.5999999999999996</v>
      </c>
      <c r="H32" s="32">
        <f>H31*0.1</f>
        <v>2</v>
      </c>
      <c r="I32" s="24">
        <f>I31*0.1</f>
        <v>2</v>
      </c>
      <c r="J32" s="24">
        <f>J31*10%</f>
        <v>2</v>
      </c>
      <c r="K32" s="32">
        <f>K31*0.1</f>
        <v>2.4000000000000004</v>
      </c>
      <c r="L32" s="32">
        <f>L31*0.07</f>
        <v>1.2600000000000002</v>
      </c>
      <c r="M32" s="24">
        <f>M31*0.1</f>
        <v>2.4000000000000004</v>
      </c>
      <c r="N32" s="24">
        <f>N31*10%</f>
        <v>1.6</v>
      </c>
      <c r="O32" s="32">
        <f>O31*0.1</f>
        <v>1.6</v>
      </c>
      <c r="P32" s="32">
        <f>P31*0.1</f>
        <v>1.6</v>
      </c>
      <c r="Q32" s="24">
        <f>Q31*0.1</f>
        <v>1.6</v>
      </c>
      <c r="R32" s="24">
        <f>R31*10%</f>
        <v>1.6</v>
      </c>
      <c r="S32" s="24">
        <f>S31*0.15</f>
        <v>0</v>
      </c>
      <c r="T32" s="24">
        <f>T31*0.1</f>
        <v>0</v>
      </c>
      <c r="U32" s="24">
        <f>U31*0.1</f>
        <v>0</v>
      </c>
      <c r="V32" s="24">
        <f>V31*10%</f>
        <v>0</v>
      </c>
      <c r="W32" s="24">
        <f>W31*0.1</f>
        <v>1.6</v>
      </c>
      <c r="X32" s="24">
        <f>X31*0.15</f>
        <v>2.4</v>
      </c>
      <c r="Y32" s="24">
        <f>Y31*0.1</f>
        <v>1.6</v>
      </c>
    </row>
    <row r="33" spans="1:25" s="7" customFormat="1" ht="18.75" customHeight="1">
      <c r="A33" s="42"/>
      <c r="B33" s="13" t="s">
        <v>1</v>
      </c>
      <c r="C33" s="25">
        <f>C32*1209.48</f>
        <v>0</v>
      </c>
      <c r="D33" s="25">
        <f>D32*1209.48</f>
        <v>0</v>
      </c>
      <c r="E33" s="25">
        <f>E32*1209.48</f>
        <v>1209.48</v>
      </c>
      <c r="F33" s="25">
        <f aca="true" t="shared" si="23" ref="F33:Y33">F32*1209.48</f>
        <v>1935.1680000000001</v>
      </c>
      <c r="G33" s="25">
        <f t="shared" si="23"/>
        <v>4354.128</v>
      </c>
      <c r="H33" s="25">
        <f t="shared" si="23"/>
        <v>2418.96</v>
      </c>
      <c r="I33" s="25">
        <f t="shared" si="23"/>
        <v>2418.96</v>
      </c>
      <c r="J33" s="25">
        <f t="shared" si="23"/>
        <v>2418.96</v>
      </c>
      <c r="K33" s="25">
        <f t="shared" si="23"/>
        <v>2902.7520000000004</v>
      </c>
      <c r="L33" s="25">
        <f t="shared" si="23"/>
        <v>1523.9448000000002</v>
      </c>
      <c r="M33" s="25">
        <f t="shared" si="23"/>
        <v>2902.7520000000004</v>
      </c>
      <c r="N33" s="25">
        <f t="shared" si="23"/>
        <v>1935.1680000000001</v>
      </c>
      <c r="O33" s="25">
        <f t="shared" si="23"/>
        <v>1935.1680000000001</v>
      </c>
      <c r="P33" s="25">
        <f t="shared" si="23"/>
        <v>1935.1680000000001</v>
      </c>
      <c r="Q33" s="25">
        <f t="shared" si="23"/>
        <v>1935.1680000000001</v>
      </c>
      <c r="R33" s="25">
        <f t="shared" si="23"/>
        <v>1935.1680000000001</v>
      </c>
      <c r="S33" s="25">
        <f t="shared" si="23"/>
        <v>0</v>
      </c>
      <c r="T33" s="25">
        <f t="shared" si="23"/>
        <v>0</v>
      </c>
      <c r="U33" s="25">
        <f t="shared" si="23"/>
        <v>0</v>
      </c>
      <c r="V33" s="25">
        <f t="shared" si="23"/>
        <v>0</v>
      </c>
      <c r="W33" s="25">
        <f t="shared" si="23"/>
        <v>1935.1680000000001</v>
      </c>
      <c r="X33" s="25">
        <f t="shared" si="23"/>
        <v>2902.752</v>
      </c>
      <c r="Y33" s="25">
        <f t="shared" si="23"/>
        <v>1935.1680000000001</v>
      </c>
    </row>
    <row r="34" spans="1:25" s="7" customFormat="1" ht="18" customHeight="1">
      <c r="A34" s="42"/>
      <c r="B34" s="13" t="s">
        <v>2</v>
      </c>
      <c r="C34" s="26">
        <f>C33/C8</f>
        <v>0</v>
      </c>
      <c r="D34" s="26">
        <f>D33/D8</f>
        <v>0</v>
      </c>
      <c r="E34" s="26">
        <f>E33/E8</f>
        <v>2.984159881569208</v>
      </c>
      <c r="F34" s="26">
        <f aca="true" t="shared" si="24" ref="F34:Y34">F33/F8</f>
        <v>3.8019017681728884</v>
      </c>
      <c r="G34" s="26">
        <f t="shared" si="24"/>
        <v>6.120506044419455</v>
      </c>
      <c r="H34" s="26">
        <f t="shared" si="24"/>
        <v>4.406120218579235</v>
      </c>
      <c r="I34" s="26">
        <f t="shared" si="24"/>
        <v>4.257233368532207</v>
      </c>
      <c r="J34" s="26">
        <f t="shared" si="24"/>
        <v>4.223044692737431</v>
      </c>
      <c r="K34" s="26">
        <f t="shared" si="24"/>
        <v>4.233885647607935</v>
      </c>
      <c r="L34" s="26">
        <f t="shared" si="24"/>
        <v>3.7965739910313907</v>
      </c>
      <c r="M34" s="26">
        <f t="shared" si="24"/>
        <v>4.0723232323232335</v>
      </c>
      <c r="N34" s="26">
        <f t="shared" si="24"/>
        <v>3.6137591036414567</v>
      </c>
      <c r="O34" s="26">
        <f t="shared" si="24"/>
        <v>3.849548438432465</v>
      </c>
      <c r="P34" s="26">
        <f t="shared" si="24"/>
        <v>3.77078721745908</v>
      </c>
      <c r="Q34" s="26">
        <f t="shared" si="24"/>
        <v>3.7693182703545</v>
      </c>
      <c r="R34" s="26">
        <f t="shared" si="24"/>
        <v>3.7495989149389652</v>
      </c>
      <c r="S34" s="26">
        <f t="shared" si="24"/>
        <v>0</v>
      </c>
      <c r="T34" s="26">
        <f t="shared" si="24"/>
        <v>0</v>
      </c>
      <c r="U34" s="26">
        <f t="shared" si="24"/>
        <v>0</v>
      </c>
      <c r="V34" s="26">
        <f t="shared" si="24"/>
        <v>0</v>
      </c>
      <c r="W34" s="26">
        <f t="shared" si="24"/>
        <v>3.3428364138884095</v>
      </c>
      <c r="X34" s="26">
        <f t="shared" si="24"/>
        <v>4.904125696908261</v>
      </c>
      <c r="Y34" s="26">
        <f t="shared" si="24"/>
        <v>3.6657851865883693</v>
      </c>
    </row>
    <row r="35" spans="1:25" s="7" customFormat="1" ht="18" customHeight="1">
      <c r="A35" s="42"/>
      <c r="B35" s="16" t="s">
        <v>0</v>
      </c>
      <c r="C35" s="36" t="s">
        <v>14</v>
      </c>
      <c r="D35" s="36" t="s">
        <v>14</v>
      </c>
      <c r="E35" s="36" t="s">
        <v>14</v>
      </c>
      <c r="F35" s="36" t="s">
        <v>14</v>
      </c>
      <c r="G35" s="36" t="s">
        <v>14</v>
      </c>
      <c r="H35" s="36" t="s">
        <v>14</v>
      </c>
      <c r="I35" s="36" t="s">
        <v>14</v>
      </c>
      <c r="J35" s="36" t="s">
        <v>14</v>
      </c>
      <c r="K35" s="36" t="s">
        <v>14</v>
      </c>
      <c r="L35" s="36" t="s">
        <v>14</v>
      </c>
      <c r="M35" s="36" t="s">
        <v>14</v>
      </c>
      <c r="N35" s="36" t="s">
        <v>14</v>
      </c>
      <c r="O35" s="36" t="s">
        <v>14</v>
      </c>
      <c r="P35" s="36" t="s">
        <v>14</v>
      </c>
      <c r="Q35" s="36" t="s">
        <v>14</v>
      </c>
      <c r="R35" s="36" t="s">
        <v>14</v>
      </c>
      <c r="S35" s="36" t="s">
        <v>14</v>
      </c>
      <c r="T35" s="36" t="s">
        <v>14</v>
      </c>
      <c r="U35" s="36" t="s">
        <v>14</v>
      </c>
      <c r="V35" s="36" t="s">
        <v>14</v>
      </c>
      <c r="W35" s="36" t="s">
        <v>14</v>
      </c>
      <c r="X35" s="36" t="s">
        <v>14</v>
      </c>
      <c r="Y35" s="36" t="s">
        <v>14</v>
      </c>
    </row>
    <row r="36" spans="1:26" s="39" customFormat="1" ht="19.5" customHeight="1">
      <c r="A36" s="45" t="s">
        <v>12</v>
      </c>
      <c r="B36" s="45"/>
      <c r="C36" s="17">
        <f aca="true" t="shared" si="25" ref="C36:I36">C11+C15+C20+C24+C28+C33</f>
        <v>43266.1895138</v>
      </c>
      <c r="D36" s="17">
        <f t="shared" si="25"/>
        <v>41518.4430474</v>
      </c>
      <c r="E36" s="17">
        <f t="shared" si="25"/>
        <v>27389.926333800002</v>
      </c>
      <c r="F36" s="17">
        <f t="shared" si="25"/>
        <v>35934.796634</v>
      </c>
      <c r="G36" s="17">
        <f t="shared" si="25"/>
        <v>44829.9917044</v>
      </c>
      <c r="H36" s="17">
        <f t="shared" si="25"/>
        <v>33820.628034</v>
      </c>
      <c r="I36" s="17">
        <f t="shared" si="25"/>
        <v>35729.301876</v>
      </c>
      <c r="J36" s="17">
        <f aca="true" t="shared" si="26" ref="J36:Y36">J11+J15+J20+J24+J28+J33</f>
        <v>35608.55313279999</v>
      </c>
      <c r="K36" s="17">
        <f t="shared" si="26"/>
        <v>47017.538797600006</v>
      </c>
      <c r="L36" s="17">
        <f t="shared" si="26"/>
        <v>27562.345844400003</v>
      </c>
      <c r="M36" s="17">
        <f t="shared" si="26"/>
        <v>46111.311144</v>
      </c>
      <c r="N36" s="17">
        <f t="shared" si="26"/>
        <v>36596.215382999995</v>
      </c>
      <c r="O36" s="17">
        <f t="shared" si="26"/>
        <v>32706.489714199997</v>
      </c>
      <c r="P36" s="17">
        <f t="shared" si="26"/>
        <v>32805.536367199995</v>
      </c>
      <c r="Q36" s="17">
        <f t="shared" si="26"/>
        <v>33287.618632</v>
      </c>
      <c r="R36" s="17">
        <f t="shared" si="26"/>
        <v>36628.5305986</v>
      </c>
      <c r="S36" s="17">
        <f t="shared" si="26"/>
        <v>29282.5297684</v>
      </c>
      <c r="T36" s="17">
        <f t="shared" si="26"/>
        <v>26862.294345199996</v>
      </c>
      <c r="U36" s="17">
        <f t="shared" si="26"/>
        <v>44509.331803999994</v>
      </c>
      <c r="V36" s="17">
        <f t="shared" si="26"/>
        <v>44808.680964</v>
      </c>
      <c r="W36" s="17">
        <f t="shared" si="26"/>
        <v>37619.877799400005</v>
      </c>
      <c r="X36" s="17">
        <f t="shared" si="26"/>
        <v>41004.7240974</v>
      </c>
      <c r="Y36" s="17">
        <f t="shared" si="26"/>
        <v>36691.546471999995</v>
      </c>
      <c r="Z36" s="54">
        <f>SUM(C36:Y36)</f>
        <v>851592.4020076</v>
      </c>
    </row>
    <row r="37" spans="1:25" s="1" customFormat="1" ht="12.75">
      <c r="A37" s="27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1" customFormat="1" ht="12.75">
      <c r="A38" s="27"/>
      <c r="B38" s="27"/>
      <c r="C38" s="29">
        <f aca="true" t="shared" si="27" ref="C38:I38">C36/C8/12</f>
        <v>5.185554138956806</v>
      </c>
      <c r="D38" s="29">
        <f t="shared" si="27"/>
        <v>5.1879895845704</v>
      </c>
      <c r="E38" s="29">
        <f t="shared" si="27"/>
        <v>5.631615744263509</v>
      </c>
      <c r="F38" s="29">
        <f t="shared" si="27"/>
        <v>5.88323455042567</v>
      </c>
      <c r="G38" s="29">
        <f t="shared" si="27"/>
        <v>5.251381279214694</v>
      </c>
      <c r="H38" s="29">
        <f t="shared" si="27"/>
        <v>5.133671529143898</v>
      </c>
      <c r="I38" s="29">
        <f t="shared" si="27"/>
        <v>5.240129924322421</v>
      </c>
      <c r="J38" s="29">
        <f aca="true" t="shared" si="28" ref="J38:Y38">J36/J8/12</f>
        <v>5.1804808445065165</v>
      </c>
      <c r="K38" s="29">
        <f t="shared" si="28"/>
        <v>5.71488948823415</v>
      </c>
      <c r="L38" s="29">
        <f t="shared" si="28"/>
        <v>5.722127936472347</v>
      </c>
      <c r="M38" s="29">
        <f t="shared" si="28"/>
        <v>5.390865968013468</v>
      </c>
      <c r="N38" s="29">
        <f t="shared" si="28"/>
        <v>5.695022624183006</v>
      </c>
      <c r="O38" s="29">
        <f t="shared" si="28"/>
        <v>5.421803878091638</v>
      </c>
      <c r="P38" s="29">
        <f t="shared" si="28"/>
        <v>5.326957710963885</v>
      </c>
      <c r="Q38" s="29">
        <f t="shared" si="28"/>
        <v>5.4031324879885725</v>
      </c>
      <c r="R38" s="29">
        <f t="shared" si="28"/>
        <v>5.914314183071756</v>
      </c>
      <c r="S38" s="29">
        <f t="shared" si="28"/>
        <v>5.079539579586456</v>
      </c>
      <c r="T38" s="29">
        <f t="shared" si="28"/>
        <v>5.649986190728588</v>
      </c>
      <c r="U38" s="29">
        <f t="shared" si="28"/>
        <v>5.067783827936421</v>
      </c>
      <c r="V38" s="29">
        <f t="shared" si="28"/>
        <v>5.229771354341737</v>
      </c>
      <c r="W38" s="29">
        <f t="shared" si="28"/>
        <v>5.4154254907871255</v>
      </c>
      <c r="X38" s="29">
        <f t="shared" si="28"/>
        <v>5.773036562679507</v>
      </c>
      <c r="Y38" s="29">
        <f t="shared" si="28"/>
        <v>5.792060755193533</v>
      </c>
    </row>
    <row r="39" spans="1:2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4:25" ht="15.75">
      <c r="D40" s="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4:25" ht="15.75">
      <c r="D41" s="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4:25" ht="47.25" customHeight="1"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4:24" ht="12.75">
      <c r="D43" s="10"/>
      <c r="H43" s="10"/>
      <c r="L43" s="10"/>
      <c r="P43" s="10"/>
      <c r="T43" s="10"/>
      <c r="X43" s="10"/>
    </row>
    <row r="75" ht="12.75">
      <c r="E75" t="s">
        <v>21</v>
      </c>
    </row>
  </sheetData>
  <sheetProtection/>
  <mergeCells count="14">
    <mergeCell ref="A36:B36"/>
    <mergeCell ref="A27:A30"/>
    <mergeCell ref="A10:A13"/>
    <mergeCell ref="A14:A17"/>
    <mergeCell ref="A18:A22"/>
    <mergeCell ref="A5:G5"/>
    <mergeCell ref="A23:A26"/>
    <mergeCell ref="H1:K1"/>
    <mergeCell ref="H2:K2"/>
    <mergeCell ref="H3:K3"/>
    <mergeCell ref="A31:A35"/>
    <mergeCell ref="B6:B7"/>
    <mergeCell ref="A6:A7"/>
    <mergeCell ref="A2:E2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2015-09-30T13:36:54Z</cp:lastPrinted>
  <dcterms:created xsi:type="dcterms:W3CDTF">2007-12-13T08:11:03Z</dcterms:created>
  <dcterms:modified xsi:type="dcterms:W3CDTF">2015-09-30T13:38:01Z</dcterms:modified>
  <cp:category/>
  <cp:version/>
  <cp:contentType/>
  <cp:contentStatus/>
</cp:coreProperties>
</file>