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<sst xmlns="http://schemas.openxmlformats.org/spreadsheetml/2006/main" count="340" uniqueCount="94">
  <si>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</si>
  <si>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</si>
  <si>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</si>
  <si>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</si>
  <si>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</si>
  <si>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</si>
  <si>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</si>
  <si>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</si>
  <si>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</si>
  <si>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</si>
  <si>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</si>
  <si>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</si>
  <si>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</si>
  <si>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</si>
  <si>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</si>
  <si>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</si>
  <si>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</si>
  <si>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</si>
  <si>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</si>
  <si>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</si>
  <si>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</si>
  <si>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</si>
  <si>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</si>
  <si>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</si>
  <si>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к извещению и документации</t>
  </si>
  <si>
    <t>о проведении открытого конкурса</t>
  </si>
  <si>
    <t>Приложение № 4</t>
  </si>
  <si>
    <t>Лот2 Соломбальский территориальный округ</t>
  </si>
  <si>
    <t xml:space="preserve">Адмирала Кузнецова </t>
  </si>
  <si>
    <t xml:space="preserve">Гуляева  </t>
  </si>
  <si>
    <t xml:space="preserve">Кедрова  </t>
  </si>
  <si>
    <t xml:space="preserve">Красных партизан  </t>
  </si>
  <si>
    <t xml:space="preserve">Мещерского  </t>
  </si>
  <si>
    <t xml:space="preserve">Советская  </t>
  </si>
  <si>
    <t xml:space="preserve">Челюскинцев  </t>
  </si>
  <si>
    <t xml:space="preserve">Ярославская  </t>
  </si>
  <si>
    <t xml:space="preserve">Ярославская   </t>
  </si>
  <si>
    <t>21 корп.1</t>
  </si>
  <si>
    <t>118 корп.1</t>
  </si>
  <si>
    <t>121 корп.1</t>
  </si>
  <si>
    <t>22 корп.1</t>
  </si>
  <si>
    <t>63 корп.1</t>
  </si>
  <si>
    <t>4 корп.1</t>
  </si>
  <si>
    <t>8 корп.1</t>
  </si>
  <si>
    <t>21 корп.3</t>
  </si>
  <si>
    <t>109 корп.1</t>
  </si>
  <si>
    <t>120 корп.4</t>
  </si>
  <si>
    <t>19 корп.1</t>
  </si>
  <si>
    <t>52 корп.2</t>
  </si>
  <si>
    <t>758,4</t>
  </si>
  <si>
    <t>771,1</t>
  </si>
  <si>
    <t>400,3</t>
  </si>
  <si>
    <t>609,2</t>
  </si>
  <si>
    <t>606,5</t>
  </si>
  <si>
    <t>343,7</t>
  </si>
  <si>
    <t>589,4</t>
  </si>
  <si>
    <t>404,3</t>
  </si>
  <si>
    <t>522,8</t>
  </si>
  <si>
    <t>341,9</t>
  </si>
  <si>
    <t>743,3</t>
  </si>
  <si>
    <t>403,6</t>
  </si>
  <si>
    <t>522,9</t>
  </si>
  <si>
    <t>327,5</t>
  </si>
  <si>
    <t>716,2</t>
  </si>
  <si>
    <t>395,1</t>
  </si>
  <si>
    <t>714,6</t>
  </si>
  <si>
    <t>513,5</t>
  </si>
  <si>
    <t>522,6</t>
  </si>
  <si>
    <t>367,2</t>
  </si>
  <si>
    <t>713,8</t>
  </si>
  <si>
    <t>342,3</t>
  </si>
  <si>
    <t>539,4</t>
  </si>
  <si>
    <t>529,6</t>
  </si>
  <si>
    <t>587,6</t>
  </si>
  <si>
    <t>427,3</t>
  </si>
  <si>
    <t>328,8</t>
  </si>
  <si>
    <t>442,4</t>
  </si>
  <si>
    <t>435,9</t>
  </si>
  <si>
    <t>578,5</t>
  </si>
  <si>
    <t>278,6</t>
  </si>
  <si>
    <t>436,5</t>
  </si>
  <si>
    <t>592,2</t>
  </si>
  <si>
    <t>619,6</t>
  </si>
  <si>
    <t>615,9</t>
  </si>
  <si>
    <t>494,8</t>
  </si>
  <si>
    <t>654,7</t>
  </si>
  <si>
    <t>551,7</t>
  </si>
  <si>
    <t>340,2</t>
  </si>
  <si>
    <t>440,1</t>
  </si>
  <si>
    <t>277,7</t>
  </si>
  <si>
    <t>616,2</t>
  </si>
  <si>
    <t>332,9</t>
  </si>
  <si>
    <t>443,6</t>
  </si>
  <si>
    <t>635,2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</si>
</sst>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5" fillId="33" borderId="10" xfId="52" applyNumberFormat="1" applyFont="1" applyFill="1" applyBorder="1" applyAlignment="1">
      <alignment horizontal="center" wrapText="1"/>
      <protection/>
    </xf>
    <xf numFmtId="0" fontId="2" fillId="0" borderId="0" xfId="0" applyFont="1" applyAlignment="1">
      <alignment/>
    </xf>
    <xf numFmtId="4" fontId="7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4" fontId="1" fillId="33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" fontId="8" fillId="33" borderId="0" xfId="0" applyNumberFormat="1" applyFont="1" applyFill="1" applyAlignment="1">
      <alignment horizontal="right"/>
    </xf>
    <xf numFmtId="4" fontId="8" fillId="33" borderId="0" xfId="0" applyNumberFormat="1" applyFont="1" applyFill="1" applyAlignment="1">
      <alignment horizontal="left"/>
    </xf>
    <xf numFmtId="0" fontId="44" fillId="33" borderId="19" xfId="0" applyFont="1" applyFill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4" fillId="0" borderId="21" xfId="0" applyFont="1" applyBorder="1" applyAlignment="1">
      <alignment wrapText="1"/>
    </xf>
    <xf numFmtId="0" fontId="44" fillId="0" borderId="22" xfId="0" applyFont="1" applyBorder="1" applyAlignment="1">
      <alignment wrapText="1"/>
    </xf>
    <xf numFmtId="0" fontId="44" fillId="33" borderId="23" xfId="0" applyFont="1" applyFill="1" applyBorder="1" applyAlignment="1">
      <alignment horizontal="center"/>
    </xf>
    <xf numFmtId="0" fontId="44" fillId="0" borderId="23" xfId="0" applyFont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44" fillId="33" borderId="24" xfId="0" applyFont="1" applyFill="1" applyBorder="1" applyAlignment="1">
      <alignment horizontal="center" wrapText="1"/>
    </xf>
    <xf numFmtId="0" fontId="44" fillId="33" borderId="25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7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left" vertical="center" wrapText="1"/>
    </xf>
    <xf numFmtId="4" fontId="2" fillId="33" borderId="0" xfId="0" applyNumberFormat="1" applyFont="1" applyFill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="82" zoomScaleNormal="82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B39" sqref="AB39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3.75390625" style="1" customWidth="1"/>
    <col min="4" max="4" width="13.00390625" style="1" customWidth="1"/>
    <col min="5" max="6" width="11.625" style="1" customWidth="1"/>
    <col min="7" max="12" width="11.125" style="1" customWidth="1"/>
    <col min="13" max="13" width="11.625" style="1" customWidth="1"/>
    <col min="14" max="17" width="11.125" style="1" customWidth="1"/>
    <col min="18" max="23" width="11.625" style="1" customWidth="1"/>
    <col min="24" max="24" width="12.625" style="1" customWidth="1"/>
    <col min="25" max="26" width="16.00390625" style="1" customWidth="1"/>
    <col min="27" max="27" width="15.875" style="1" customWidth="1"/>
    <col min="28" max="28" width="11.625" style="1" customWidth="1"/>
    <col min="29" max="29" width="15.375" style="1" customWidth="1"/>
    <col min="30" max="30" width="15.625" style="1" customWidth="1"/>
    <col min="31" max="31" width="11.625" style="1" customWidth="1"/>
    <col min="32" max="16384" width="9.125" style="1" customWidth="1"/>
  </cols>
  <sheetData>
    <row r="1" spans="2:18" s="6" customFormat="1" ht="15.75">
      <c r="B1" s="7"/>
      <c r="C1" s="8"/>
      <c r="E1" s="43" t="s">
        <v>26</v>
      </c>
      <c r="F1" s="44"/>
      <c r="G1" s="35"/>
      <c r="M1" s="44"/>
      <c r="N1" s="35"/>
      <c r="R1" s="8"/>
    </row>
    <row r="2" spans="2:18" s="6" customFormat="1" ht="15.75">
      <c r="B2" s="9"/>
      <c r="C2" s="8"/>
      <c r="E2" s="43" t="s">
        <v>24</v>
      </c>
      <c r="F2" s="45"/>
      <c r="M2" s="45"/>
      <c r="R2" s="8"/>
    </row>
    <row r="3" spans="2:18" s="6" customFormat="1" ht="15.75">
      <c r="B3" s="9"/>
      <c r="C3" s="8"/>
      <c r="E3" s="43" t="s">
        <v>25</v>
      </c>
      <c r="F3" s="44"/>
      <c r="M3" s="44"/>
      <c r="R3" s="8"/>
    </row>
    <row r="4" spans="1:8" s="6" customFormat="1" ht="14.25" customHeight="1">
      <c r="A4" s="10"/>
      <c r="B4" s="11"/>
      <c r="H4" s="11"/>
    </row>
    <row r="5" spans="1:18" s="13" customFormat="1" ht="63" customHeight="1">
      <c r="A5" s="58" t="s">
        <v>22</v>
      </c>
      <c r="B5" s="58"/>
      <c r="C5" s="12"/>
      <c r="G5" s="12"/>
      <c r="H5" s="12"/>
      <c r="N5" s="12"/>
      <c r="R5" s="12"/>
    </row>
    <row r="6" spans="1:3" s="6" customFormat="1" ht="18.75" customHeight="1">
      <c r="A6" s="61" t="s">
        <v>27</v>
      </c>
      <c r="B6" s="61"/>
      <c r="C6" s="62"/>
    </row>
    <row r="7" spans="1:31" s="14" customFormat="1" ht="39" customHeight="1">
      <c r="A7" s="59" t="s">
        <v>7</v>
      </c>
      <c r="B7" s="60" t="s">
        <v>8</v>
      </c>
      <c r="C7" s="46" t="s">
        <v>28</v>
      </c>
      <c r="D7" s="46" t="s">
        <v>28</v>
      </c>
      <c r="E7" s="46" t="s">
        <v>29</v>
      </c>
      <c r="F7" s="46" t="s">
        <v>29</v>
      </c>
      <c r="G7" s="46" t="s">
        <v>30</v>
      </c>
      <c r="H7" s="46" t="s">
        <v>30</v>
      </c>
      <c r="I7" s="46" t="s">
        <v>31</v>
      </c>
      <c r="J7" s="46" t="s">
        <v>31</v>
      </c>
      <c r="K7" s="46" t="s">
        <v>31</v>
      </c>
      <c r="L7" s="46" t="s">
        <v>32</v>
      </c>
      <c r="M7" s="46" t="s">
        <v>33</v>
      </c>
      <c r="N7" s="46" t="s">
        <v>34</v>
      </c>
      <c r="O7" s="47" t="s">
        <v>28</v>
      </c>
      <c r="P7" s="47" t="s">
        <v>28</v>
      </c>
      <c r="Q7" s="47" t="s">
        <v>28</v>
      </c>
      <c r="R7" s="47" t="s">
        <v>35</v>
      </c>
      <c r="S7" s="48" t="s">
        <v>28</v>
      </c>
      <c r="T7" s="48" t="s">
        <v>28</v>
      </c>
      <c r="U7" s="48" t="s">
        <v>28</v>
      </c>
      <c r="V7" s="48" t="s">
        <v>29</v>
      </c>
      <c r="W7" s="48" t="s">
        <v>29</v>
      </c>
      <c r="X7" s="48" t="s">
        <v>30</v>
      </c>
      <c r="Y7" s="48" t="s">
        <v>30</v>
      </c>
      <c r="Z7" s="48" t="s">
        <v>32</v>
      </c>
      <c r="AA7" s="48" t="s">
        <v>33</v>
      </c>
      <c r="AB7" s="49" t="s">
        <v>35</v>
      </c>
      <c r="AC7" s="47" t="s">
        <v>28</v>
      </c>
      <c r="AD7" s="47" t="s">
        <v>35</v>
      </c>
      <c r="AE7" s="50" t="s">
        <v>36</v>
      </c>
    </row>
    <row r="8" spans="1:31" s="14" customFormat="1" ht="27" customHeight="1">
      <c r="A8" s="59"/>
      <c r="B8" s="60"/>
      <c r="C8" s="51">
        <v>21</v>
      </c>
      <c r="D8" s="51" t="s">
        <v>37</v>
      </c>
      <c r="E8" s="51" t="s">
        <v>38</v>
      </c>
      <c r="F8" s="51" t="s">
        <v>39</v>
      </c>
      <c r="G8" s="51" t="s">
        <v>40</v>
      </c>
      <c r="H8" s="51">
        <v>39</v>
      </c>
      <c r="I8" s="51">
        <v>4</v>
      </c>
      <c r="J8" s="51">
        <v>32</v>
      </c>
      <c r="K8" s="51">
        <v>39</v>
      </c>
      <c r="L8" s="51">
        <v>4</v>
      </c>
      <c r="M8" s="51" t="s">
        <v>41</v>
      </c>
      <c r="N8" s="51">
        <v>53</v>
      </c>
      <c r="O8" s="52" t="s">
        <v>42</v>
      </c>
      <c r="P8" s="52">
        <v>6</v>
      </c>
      <c r="Q8" s="52">
        <v>8</v>
      </c>
      <c r="R8" s="53">
        <v>59</v>
      </c>
      <c r="S8" s="52" t="s">
        <v>43</v>
      </c>
      <c r="T8" s="52" t="s">
        <v>44</v>
      </c>
      <c r="U8" s="53">
        <v>26</v>
      </c>
      <c r="V8" s="53" t="s">
        <v>45</v>
      </c>
      <c r="W8" s="53" t="s">
        <v>46</v>
      </c>
      <c r="X8" s="53" t="s">
        <v>47</v>
      </c>
      <c r="Y8" s="53">
        <v>43</v>
      </c>
      <c r="Z8" s="53">
        <v>10</v>
      </c>
      <c r="AA8" s="53">
        <v>63</v>
      </c>
      <c r="AB8" s="54">
        <v>56</v>
      </c>
      <c r="AC8" s="53">
        <v>24</v>
      </c>
      <c r="AD8" s="53" t="s">
        <v>48</v>
      </c>
      <c r="AE8" s="55">
        <v>75</v>
      </c>
    </row>
    <row r="9" spans="1:31" s="6" customFormat="1" ht="18.75" customHeight="1">
      <c r="A9" s="15"/>
      <c r="B9" s="15" t="s">
        <v>9</v>
      </c>
      <c r="C9" s="56" t="s">
        <v>49</v>
      </c>
      <c r="D9" s="56" t="s">
        <v>50</v>
      </c>
      <c r="E9" s="56" t="s">
        <v>51</v>
      </c>
      <c r="F9" s="56" t="s">
        <v>52</v>
      </c>
      <c r="G9" s="56" t="s">
        <v>53</v>
      </c>
      <c r="H9" s="56" t="s">
        <v>54</v>
      </c>
      <c r="I9" s="56" t="s">
        <v>55</v>
      </c>
      <c r="J9" s="56" t="s">
        <v>56</v>
      </c>
      <c r="K9" s="56" t="s">
        <v>57</v>
      </c>
      <c r="L9" s="56" t="s">
        <v>58</v>
      </c>
      <c r="M9" s="56" t="s">
        <v>59</v>
      </c>
      <c r="N9" s="56" t="s">
        <v>60</v>
      </c>
      <c r="O9" s="57" t="s">
        <v>61</v>
      </c>
      <c r="P9" s="57" t="s">
        <v>62</v>
      </c>
      <c r="Q9" s="57" t="s">
        <v>63</v>
      </c>
      <c r="R9" s="57" t="s">
        <v>64</v>
      </c>
      <c r="S9" s="57" t="s">
        <v>65</v>
      </c>
      <c r="T9" s="57" t="s">
        <v>66</v>
      </c>
      <c r="U9" s="57">
        <v>405</v>
      </c>
      <c r="V9" s="57">
        <v>521</v>
      </c>
      <c r="W9" s="57" t="s">
        <v>67</v>
      </c>
      <c r="X9" s="57" t="s">
        <v>68</v>
      </c>
      <c r="Y9" s="57" t="s">
        <v>69</v>
      </c>
      <c r="Z9" s="57" t="s">
        <v>70</v>
      </c>
      <c r="AA9" s="57" t="s">
        <v>71</v>
      </c>
      <c r="AB9" s="57">
        <v>530</v>
      </c>
      <c r="AC9" s="57" t="s">
        <v>72</v>
      </c>
      <c r="AD9" s="57" t="s">
        <v>52</v>
      </c>
      <c r="AE9" s="57">
        <v>611</v>
      </c>
    </row>
    <row r="10" spans="1:31" s="6" customFormat="1" ht="18.75" customHeight="1" thickBot="1">
      <c r="A10" s="15"/>
      <c r="B10" s="15" t="s">
        <v>10</v>
      </c>
      <c r="C10" s="56" t="s">
        <v>49</v>
      </c>
      <c r="D10" s="56" t="s">
        <v>50</v>
      </c>
      <c r="E10" s="56" t="s">
        <v>51</v>
      </c>
      <c r="F10" s="56" t="s">
        <v>52</v>
      </c>
      <c r="G10" s="56" t="s">
        <v>53</v>
      </c>
      <c r="H10" s="56" t="s">
        <v>54</v>
      </c>
      <c r="I10" s="56" t="s">
        <v>55</v>
      </c>
      <c r="J10" s="56" t="s">
        <v>56</v>
      </c>
      <c r="K10" s="56" t="s">
        <v>57</v>
      </c>
      <c r="L10" s="56" t="s">
        <v>58</v>
      </c>
      <c r="M10" s="56" t="s">
        <v>59</v>
      </c>
      <c r="N10" s="56" t="s">
        <v>60</v>
      </c>
      <c r="O10" s="57" t="s">
        <v>61</v>
      </c>
      <c r="P10" s="57" t="s">
        <v>62</v>
      </c>
      <c r="Q10" s="57" t="s">
        <v>63</v>
      </c>
      <c r="R10" s="57" t="s">
        <v>64</v>
      </c>
      <c r="S10" s="57" t="s">
        <v>65</v>
      </c>
      <c r="T10" s="57" t="s">
        <v>66</v>
      </c>
      <c r="U10" s="57">
        <v>405</v>
      </c>
      <c r="V10" s="57">
        <v>521</v>
      </c>
      <c r="W10" s="57" t="s">
        <v>67</v>
      </c>
      <c r="X10" s="57" t="s">
        <v>68</v>
      </c>
      <c r="Y10" s="57" t="s">
        <v>69</v>
      </c>
      <c r="Z10" s="57" t="s">
        <v>70</v>
      </c>
      <c r="AA10" s="57" t="s">
        <v>71</v>
      </c>
      <c r="AB10" s="57">
        <v>530</v>
      </c>
      <c r="AC10" s="57" t="s">
        <v>72</v>
      </c>
      <c r="AD10" s="57" t="s">
        <v>52</v>
      </c>
      <c r="AE10" s="57">
        <v>611</v>
      </c>
    </row>
    <row r="11" spans="1:31" s="6" customFormat="1" ht="18.75" customHeight="1" thickTop="1">
      <c r="A11" s="63" t="s">
        <v>6</v>
      </c>
      <c r="B11" s="24" t="s">
        <v>3</v>
      </c>
      <c r="C11" s="16">
        <f>C10*45%/100</f>
        <v>3.4128</v>
      </c>
      <c r="D11" s="16">
        <f>D10*45%/100</f>
        <v>3.46995</v>
      </c>
      <c r="E11" s="16">
        <f>E10*45%/100</f>
        <v>1.8013500000000002</v>
      </c>
      <c r="F11" s="16">
        <f>F10*45%/100</f>
        <v>2.7414000000000005</v>
      </c>
      <c r="G11" s="16">
        <f aca="true" t="shared" si="0" ref="G11:L11">G10*45%/100</f>
        <v>2.72925</v>
      </c>
      <c r="H11" s="16">
        <f t="shared" si="0"/>
        <v>1.5466499999999999</v>
      </c>
      <c r="I11" s="16">
        <f t="shared" si="0"/>
        <v>2.6523000000000003</v>
      </c>
      <c r="J11" s="16">
        <f t="shared" si="0"/>
        <v>1.81935</v>
      </c>
      <c r="K11" s="16">
        <f t="shared" si="0"/>
        <v>2.3526</v>
      </c>
      <c r="L11" s="16">
        <f t="shared" si="0"/>
        <v>1.5385499999999999</v>
      </c>
      <c r="M11" s="16">
        <f>M10*45%/100</f>
        <v>3.34485</v>
      </c>
      <c r="N11" s="16">
        <f>N10*45%/100</f>
        <v>1.8162</v>
      </c>
      <c r="O11" s="16">
        <f>O10*45%/100</f>
        <v>2.35305</v>
      </c>
      <c r="P11" s="16">
        <f>P10*45%/100</f>
        <v>1.47375</v>
      </c>
      <c r="Q11" s="16">
        <f>Q10*45%/100</f>
        <v>3.2229</v>
      </c>
      <c r="R11" s="16">
        <f aca="true" t="shared" si="1" ref="R11:Y11">R10*45%/100</f>
        <v>1.7779500000000001</v>
      </c>
      <c r="S11" s="16">
        <f t="shared" si="1"/>
        <v>3.2157</v>
      </c>
      <c r="T11" s="16">
        <f t="shared" si="1"/>
        <v>2.31075</v>
      </c>
      <c r="U11" s="16">
        <f t="shared" si="1"/>
        <v>1.8225</v>
      </c>
      <c r="V11" s="16">
        <f t="shared" si="1"/>
        <v>2.3445</v>
      </c>
      <c r="W11" s="16">
        <f t="shared" si="1"/>
        <v>2.3517</v>
      </c>
      <c r="X11" s="16">
        <f t="shared" si="1"/>
        <v>1.6524</v>
      </c>
      <c r="Y11" s="16">
        <f t="shared" si="1"/>
        <v>3.2121</v>
      </c>
      <c r="Z11" s="16">
        <f aca="true" t="shared" si="2" ref="Z11:AE11">Z10*45%/100</f>
        <v>1.5403499999999999</v>
      </c>
      <c r="AA11" s="16">
        <f t="shared" si="2"/>
        <v>2.4273</v>
      </c>
      <c r="AB11" s="16">
        <f t="shared" si="2"/>
        <v>2.385</v>
      </c>
      <c r="AC11" s="16">
        <f t="shared" si="2"/>
        <v>2.3832000000000004</v>
      </c>
      <c r="AD11" s="16">
        <f t="shared" si="2"/>
        <v>2.7414000000000005</v>
      </c>
      <c r="AE11" s="16">
        <f t="shared" si="2"/>
        <v>2.7495</v>
      </c>
    </row>
    <row r="12" spans="1:31" s="13" customFormat="1" ht="18.75" customHeight="1">
      <c r="A12" s="64"/>
      <c r="B12" s="25" t="s">
        <v>13</v>
      </c>
      <c r="C12" s="17">
        <f>1007.68*C11</f>
        <v>3439.0103039999995</v>
      </c>
      <c r="D12" s="17">
        <f aca="true" t="shared" si="3" ref="D12:Q12">1007.68*D11</f>
        <v>3496.5992159999996</v>
      </c>
      <c r="E12" s="17">
        <f t="shared" si="3"/>
        <v>1815.1843680000002</v>
      </c>
      <c r="F12" s="17">
        <f t="shared" si="3"/>
        <v>2762.4539520000003</v>
      </c>
      <c r="G12" s="17">
        <f aca="true" t="shared" si="4" ref="G12:L12">1007.68*G11</f>
        <v>2750.21064</v>
      </c>
      <c r="H12" s="17">
        <f t="shared" si="4"/>
        <v>1558.5282719999998</v>
      </c>
      <c r="I12" s="17">
        <f t="shared" si="4"/>
        <v>2672.669664</v>
      </c>
      <c r="J12" s="17">
        <f t="shared" si="4"/>
        <v>1833.322608</v>
      </c>
      <c r="K12" s="17">
        <f t="shared" si="4"/>
        <v>2370.6679679999997</v>
      </c>
      <c r="L12" s="17">
        <f t="shared" si="4"/>
        <v>1550.3660639999998</v>
      </c>
      <c r="M12" s="17">
        <f t="shared" si="3"/>
        <v>3370.538448</v>
      </c>
      <c r="N12" s="17">
        <f t="shared" si="3"/>
        <v>1830.148416</v>
      </c>
      <c r="O12" s="17">
        <f t="shared" si="3"/>
        <v>2371.121424</v>
      </c>
      <c r="P12" s="17">
        <f t="shared" si="3"/>
        <v>1485.0683999999999</v>
      </c>
      <c r="Q12" s="17">
        <f t="shared" si="3"/>
        <v>3247.651872</v>
      </c>
      <c r="R12" s="17">
        <f aca="true" t="shared" si="5" ref="R12:Y12">1007.68*R11</f>
        <v>1791.604656</v>
      </c>
      <c r="S12" s="17">
        <f t="shared" si="5"/>
        <v>3240.3965759999996</v>
      </c>
      <c r="T12" s="17">
        <f t="shared" si="5"/>
        <v>2328.49656</v>
      </c>
      <c r="U12" s="17">
        <f t="shared" si="5"/>
        <v>1836.4968</v>
      </c>
      <c r="V12" s="17">
        <f t="shared" si="5"/>
        <v>2362.50576</v>
      </c>
      <c r="W12" s="17">
        <f t="shared" si="5"/>
        <v>2369.761056</v>
      </c>
      <c r="X12" s="17">
        <f t="shared" si="5"/>
        <v>1665.090432</v>
      </c>
      <c r="Y12" s="17">
        <f t="shared" si="5"/>
        <v>3236.768928</v>
      </c>
      <c r="Z12" s="17">
        <f aca="true" t="shared" si="6" ref="Z12:AE12">1007.68*Z11</f>
        <v>1552.179888</v>
      </c>
      <c r="AA12" s="17">
        <f t="shared" si="6"/>
        <v>2445.9416639999995</v>
      </c>
      <c r="AB12" s="17">
        <f t="shared" si="6"/>
        <v>2403.3167999999996</v>
      </c>
      <c r="AC12" s="17">
        <f t="shared" si="6"/>
        <v>2401.502976</v>
      </c>
      <c r="AD12" s="17">
        <f t="shared" si="6"/>
        <v>2762.4539520000003</v>
      </c>
      <c r="AE12" s="17">
        <f t="shared" si="6"/>
        <v>2770.6161599999996</v>
      </c>
    </row>
    <row r="13" spans="1:31" s="6" customFormat="1" ht="18.75" customHeight="1">
      <c r="A13" s="64"/>
      <c r="B13" s="25" t="s">
        <v>2</v>
      </c>
      <c r="C13" s="4">
        <f>C12/C9/12</f>
        <v>0.37787999999999994</v>
      </c>
      <c r="D13" s="4">
        <f aca="true" t="shared" si="7" ref="D13:Q13">D12/D9/12</f>
        <v>0.37787999999999994</v>
      </c>
      <c r="E13" s="4">
        <f t="shared" si="7"/>
        <v>0.37788</v>
      </c>
      <c r="F13" s="4">
        <f t="shared" si="7"/>
        <v>0.37788</v>
      </c>
      <c r="G13" s="4">
        <f aca="true" t="shared" si="8" ref="G13:L13">G12/G9/12</f>
        <v>0.37788</v>
      </c>
      <c r="H13" s="4">
        <f t="shared" si="8"/>
        <v>0.37788</v>
      </c>
      <c r="I13" s="4">
        <f t="shared" si="8"/>
        <v>0.37788</v>
      </c>
      <c r="J13" s="4">
        <f t="shared" si="8"/>
        <v>0.37788</v>
      </c>
      <c r="K13" s="4">
        <f t="shared" si="8"/>
        <v>0.37788</v>
      </c>
      <c r="L13" s="4">
        <f t="shared" si="8"/>
        <v>0.37788</v>
      </c>
      <c r="M13" s="4">
        <f t="shared" si="7"/>
        <v>0.37788</v>
      </c>
      <c r="N13" s="4">
        <f t="shared" si="7"/>
        <v>0.37788</v>
      </c>
      <c r="O13" s="4">
        <f t="shared" si="7"/>
        <v>0.37788</v>
      </c>
      <c r="P13" s="4">
        <f t="shared" si="7"/>
        <v>0.37788</v>
      </c>
      <c r="Q13" s="4">
        <f t="shared" si="7"/>
        <v>0.37788</v>
      </c>
      <c r="R13" s="4">
        <f aca="true" t="shared" si="9" ref="R13:Y13">R12/R9/12</f>
        <v>0.37788</v>
      </c>
      <c r="S13" s="4">
        <f t="shared" si="9"/>
        <v>0.37787999999999994</v>
      </c>
      <c r="T13" s="4">
        <f t="shared" si="9"/>
        <v>0.37788</v>
      </c>
      <c r="U13" s="4">
        <f t="shared" si="9"/>
        <v>0.37788</v>
      </c>
      <c r="V13" s="4">
        <f t="shared" si="9"/>
        <v>0.37788</v>
      </c>
      <c r="W13" s="4">
        <f t="shared" si="9"/>
        <v>0.37787999999999994</v>
      </c>
      <c r="X13" s="4">
        <f t="shared" si="9"/>
        <v>0.37788</v>
      </c>
      <c r="Y13" s="4">
        <f t="shared" si="9"/>
        <v>0.37788</v>
      </c>
      <c r="Z13" s="4">
        <f aca="true" t="shared" si="10" ref="Z13:AE13">Z12/Z9/12</f>
        <v>0.37788</v>
      </c>
      <c r="AA13" s="4">
        <f t="shared" si="10"/>
        <v>0.37787999999999994</v>
      </c>
      <c r="AB13" s="4">
        <f t="shared" si="10"/>
        <v>0.37787999999999994</v>
      </c>
      <c r="AC13" s="4">
        <f t="shared" si="10"/>
        <v>0.37788</v>
      </c>
      <c r="AD13" s="4">
        <f t="shared" si="10"/>
        <v>0.37788</v>
      </c>
      <c r="AE13" s="4">
        <f t="shared" si="10"/>
        <v>0.37787999999999994</v>
      </c>
    </row>
    <row r="14" spans="1:31" s="6" customFormat="1" ht="18.75" customHeight="1" thickBot="1">
      <c r="A14" s="65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  <c r="R14" s="18" t="s">
        <v>14</v>
      </c>
      <c r="S14" s="18" t="s">
        <v>14</v>
      </c>
      <c r="T14" s="18" t="s">
        <v>14</v>
      </c>
      <c r="U14" s="18" t="s">
        <v>14</v>
      </c>
      <c r="V14" s="18" t="s">
        <v>14</v>
      </c>
      <c r="W14" s="18" t="s">
        <v>14</v>
      </c>
      <c r="X14" s="18" t="s">
        <v>14</v>
      </c>
      <c r="Y14" s="18" t="s">
        <v>14</v>
      </c>
      <c r="Z14" s="18" t="s">
        <v>14</v>
      </c>
      <c r="AA14" s="18" t="s">
        <v>14</v>
      </c>
      <c r="AB14" s="18" t="s">
        <v>14</v>
      </c>
      <c r="AC14" s="18" t="s">
        <v>14</v>
      </c>
      <c r="AD14" s="18" t="s">
        <v>14</v>
      </c>
      <c r="AE14" s="18" t="s">
        <v>14</v>
      </c>
    </row>
    <row r="15" spans="1:31" s="6" customFormat="1" ht="18.75" customHeight="1" thickTop="1">
      <c r="A15" s="64" t="s">
        <v>16</v>
      </c>
      <c r="B15" s="31" t="s">
        <v>4</v>
      </c>
      <c r="C15" s="32">
        <f>C10*10%/10</f>
        <v>7.5840000000000005</v>
      </c>
      <c r="D15" s="32">
        <f>D10*10%/10</f>
        <v>7.711000000000001</v>
      </c>
      <c r="E15" s="32">
        <f>E10*10%/10</f>
        <v>4.003</v>
      </c>
      <c r="F15" s="32">
        <f>F10*8%/10</f>
        <v>4.873600000000001</v>
      </c>
      <c r="G15" s="32">
        <f>G10*10%/10</f>
        <v>6.065</v>
      </c>
      <c r="H15" s="32">
        <f>H10*10%/10</f>
        <v>3.437</v>
      </c>
      <c r="I15" s="32">
        <f>I10*10%/10</f>
        <v>5.894</v>
      </c>
      <c r="J15" s="32">
        <f>J10*10%/10</f>
        <v>4.043000000000001</v>
      </c>
      <c r="K15" s="32">
        <f>K10*10%/10</f>
        <v>5.228</v>
      </c>
      <c r="L15" s="32">
        <f>L10*8%/10</f>
        <v>2.7352</v>
      </c>
      <c r="M15" s="32">
        <f>M10*10%/10</f>
        <v>7.433</v>
      </c>
      <c r="N15" s="32">
        <f>N10*10%/10</f>
        <v>4.0360000000000005</v>
      </c>
      <c r="O15" s="32">
        <f>O10*10%/10</f>
        <v>5.229</v>
      </c>
      <c r="P15" s="32">
        <f>P10*10%/10</f>
        <v>3.275</v>
      </c>
      <c r="Q15" s="32">
        <f>Q10*8%/10</f>
        <v>5.7296000000000005</v>
      </c>
      <c r="R15" s="32">
        <f>R10*10%/10</f>
        <v>3.9510000000000005</v>
      </c>
      <c r="S15" s="32">
        <f>S10*10%/10</f>
        <v>7.146000000000001</v>
      </c>
      <c r="T15" s="32">
        <f>T10*10%/10</f>
        <v>5.135</v>
      </c>
      <c r="U15" s="32">
        <f>U10*10%/10</f>
        <v>4.05</v>
      </c>
      <c r="V15" s="32">
        <f>V10*10%/10</f>
        <v>5.21</v>
      </c>
      <c r="W15" s="32">
        <f aca="true" t="shared" si="11" ref="W15:AB15">W10*10%/10</f>
        <v>5.226000000000001</v>
      </c>
      <c r="X15" s="32">
        <f t="shared" si="11"/>
        <v>3.6719999999999997</v>
      </c>
      <c r="Y15" s="32">
        <f t="shared" si="11"/>
        <v>7.138</v>
      </c>
      <c r="Z15" s="32">
        <f t="shared" si="11"/>
        <v>3.4230000000000005</v>
      </c>
      <c r="AA15" s="32">
        <f t="shared" si="11"/>
        <v>5.394</v>
      </c>
      <c r="AB15" s="32">
        <f t="shared" si="11"/>
        <v>5.3</v>
      </c>
      <c r="AC15" s="32">
        <f>AC10*10%/10</f>
        <v>5.296000000000001</v>
      </c>
      <c r="AD15" s="32">
        <f>AD10*10%/10</f>
        <v>6.0920000000000005</v>
      </c>
      <c r="AE15" s="32">
        <f>AE10*10%/10</f>
        <v>6.11</v>
      </c>
    </row>
    <row r="16" spans="1:31" s="6" customFormat="1" ht="18.75" customHeight="1">
      <c r="A16" s="64"/>
      <c r="B16" s="25" t="s">
        <v>13</v>
      </c>
      <c r="C16" s="4">
        <f>2281.73*C15</f>
        <v>17304.640320000002</v>
      </c>
      <c r="D16" s="4">
        <f aca="true" t="shared" si="12" ref="D16:Q16">2281.73*D15</f>
        <v>17594.42003</v>
      </c>
      <c r="E16" s="4">
        <f t="shared" si="12"/>
        <v>9133.76519</v>
      </c>
      <c r="F16" s="4">
        <f t="shared" si="12"/>
        <v>11120.239328000001</v>
      </c>
      <c r="G16" s="4">
        <f aca="true" t="shared" si="13" ref="G16:L16">2281.73*G15</f>
        <v>13838.69245</v>
      </c>
      <c r="H16" s="4">
        <f t="shared" si="13"/>
        <v>7842.306009999999</v>
      </c>
      <c r="I16" s="4">
        <f t="shared" si="13"/>
        <v>13448.51662</v>
      </c>
      <c r="J16" s="4">
        <f t="shared" si="13"/>
        <v>9225.034390000003</v>
      </c>
      <c r="K16" s="4">
        <f t="shared" si="13"/>
        <v>11928.88444</v>
      </c>
      <c r="L16" s="4">
        <f t="shared" si="13"/>
        <v>6240.987896</v>
      </c>
      <c r="M16" s="4">
        <f t="shared" si="12"/>
        <v>16960.09909</v>
      </c>
      <c r="N16" s="4">
        <f t="shared" si="12"/>
        <v>9209.062280000002</v>
      </c>
      <c r="O16" s="4">
        <f t="shared" si="12"/>
        <v>11931.16617</v>
      </c>
      <c r="P16" s="4">
        <f t="shared" si="12"/>
        <v>7472.66575</v>
      </c>
      <c r="Q16" s="4">
        <f t="shared" si="12"/>
        <v>13073.400208000001</v>
      </c>
      <c r="R16" s="4">
        <f aca="true" t="shared" si="14" ref="R16:Y16">2281.73*R15</f>
        <v>9015.115230000001</v>
      </c>
      <c r="S16" s="4">
        <f t="shared" si="14"/>
        <v>16305.242580000002</v>
      </c>
      <c r="T16" s="4">
        <f t="shared" si="14"/>
        <v>11716.68355</v>
      </c>
      <c r="U16" s="4">
        <f t="shared" si="14"/>
        <v>9241.0065</v>
      </c>
      <c r="V16" s="4">
        <f t="shared" si="14"/>
        <v>11887.8133</v>
      </c>
      <c r="W16" s="4">
        <f t="shared" si="14"/>
        <v>11924.320980000002</v>
      </c>
      <c r="X16" s="4">
        <f t="shared" si="14"/>
        <v>8378.51256</v>
      </c>
      <c r="Y16" s="4">
        <f t="shared" si="14"/>
        <v>16286.98874</v>
      </c>
      <c r="Z16" s="4">
        <f aca="true" t="shared" si="15" ref="Z16:AE16">2281.73*Z15</f>
        <v>7810.361790000001</v>
      </c>
      <c r="AA16" s="4">
        <f t="shared" si="15"/>
        <v>12307.65162</v>
      </c>
      <c r="AB16" s="4">
        <f t="shared" si="15"/>
        <v>12093.169</v>
      </c>
      <c r="AC16" s="4">
        <f t="shared" si="15"/>
        <v>12084.042080000003</v>
      </c>
      <c r="AD16" s="4">
        <f t="shared" si="15"/>
        <v>13900.29916</v>
      </c>
      <c r="AE16" s="4">
        <f t="shared" si="15"/>
        <v>13941.3703</v>
      </c>
    </row>
    <row r="17" spans="1:31" s="6" customFormat="1" ht="18.75" customHeight="1">
      <c r="A17" s="64"/>
      <c r="B17" s="25" t="s">
        <v>2</v>
      </c>
      <c r="C17" s="4">
        <f>C16/C9/12</f>
        <v>1.901441666666667</v>
      </c>
      <c r="D17" s="4">
        <f aca="true" t="shared" si="16" ref="D17:Q17">D16/D9/12</f>
        <v>1.9014416666666667</v>
      </c>
      <c r="E17" s="4">
        <f t="shared" si="16"/>
        <v>1.9014416666666667</v>
      </c>
      <c r="F17" s="4">
        <f t="shared" si="16"/>
        <v>1.5211533333333334</v>
      </c>
      <c r="G17" s="4">
        <f aca="true" t="shared" si="17" ref="G17:L17">G16/G9/12</f>
        <v>1.9014416666666667</v>
      </c>
      <c r="H17" s="4">
        <f t="shared" si="17"/>
        <v>1.9014416666666667</v>
      </c>
      <c r="I17" s="4">
        <f t="shared" si="17"/>
        <v>1.901441666666667</v>
      </c>
      <c r="J17" s="4">
        <f t="shared" si="17"/>
        <v>1.9014416666666671</v>
      </c>
      <c r="K17" s="4">
        <f t="shared" si="17"/>
        <v>1.901441666666667</v>
      </c>
      <c r="L17" s="4">
        <f t="shared" si="17"/>
        <v>1.5211533333333334</v>
      </c>
      <c r="M17" s="4">
        <f t="shared" si="16"/>
        <v>1.9014416666666667</v>
      </c>
      <c r="N17" s="4">
        <f t="shared" si="16"/>
        <v>1.901441666666667</v>
      </c>
      <c r="O17" s="4">
        <f t="shared" si="16"/>
        <v>1.901441666666667</v>
      </c>
      <c r="P17" s="4">
        <f t="shared" si="16"/>
        <v>1.9014416666666667</v>
      </c>
      <c r="Q17" s="4">
        <f t="shared" si="16"/>
        <v>1.5211533333333334</v>
      </c>
      <c r="R17" s="4">
        <f aca="true" t="shared" si="18" ref="R17:Y17">R16/R9/12</f>
        <v>1.901441666666667</v>
      </c>
      <c r="S17" s="4">
        <f t="shared" si="18"/>
        <v>1.901441666666667</v>
      </c>
      <c r="T17" s="4">
        <f t="shared" si="18"/>
        <v>1.9014416666666667</v>
      </c>
      <c r="U17" s="4">
        <f t="shared" si="18"/>
        <v>1.9014416666666667</v>
      </c>
      <c r="V17" s="4">
        <f t="shared" si="18"/>
        <v>1.9014416666666667</v>
      </c>
      <c r="W17" s="4">
        <f t="shared" si="18"/>
        <v>1.901441666666667</v>
      </c>
      <c r="X17" s="4">
        <f t="shared" si="18"/>
        <v>1.9014416666666667</v>
      </c>
      <c r="Y17" s="4">
        <f t="shared" si="18"/>
        <v>1.901441666666667</v>
      </c>
      <c r="Z17" s="4">
        <f aca="true" t="shared" si="19" ref="Z17:AE17">Z16/Z9/12</f>
        <v>1.901441666666667</v>
      </c>
      <c r="AA17" s="4">
        <f t="shared" si="19"/>
        <v>1.901441666666667</v>
      </c>
      <c r="AB17" s="4">
        <f t="shared" si="19"/>
        <v>1.9014416666666667</v>
      </c>
      <c r="AC17" s="4">
        <f t="shared" si="19"/>
        <v>1.901441666666667</v>
      </c>
      <c r="AD17" s="4">
        <f t="shared" si="19"/>
        <v>1.9014416666666667</v>
      </c>
      <c r="AE17" s="4">
        <f t="shared" si="19"/>
        <v>1.9014416666666667</v>
      </c>
    </row>
    <row r="18" spans="1:31" s="6" customFormat="1" ht="18.75" customHeight="1" thickBot="1">
      <c r="A18" s="65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  <c r="R18" s="33" t="s">
        <v>14</v>
      </c>
      <c r="S18" s="33" t="s">
        <v>14</v>
      </c>
      <c r="T18" s="33" t="s">
        <v>14</v>
      </c>
      <c r="U18" s="33" t="s">
        <v>14</v>
      </c>
      <c r="V18" s="33" t="s">
        <v>14</v>
      </c>
      <c r="W18" s="33" t="s">
        <v>14</v>
      </c>
      <c r="X18" s="33" t="s">
        <v>14</v>
      </c>
      <c r="Y18" s="33" t="s">
        <v>14</v>
      </c>
      <c r="Z18" s="33" t="s">
        <v>14</v>
      </c>
      <c r="AA18" s="33" t="s">
        <v>14</v>
      </c>
      <c r="AB18" s="33" t="s">
        <v>14</v>
      </c>
      <c r="AC18" s="33" t="s">
        <v>14</v>
      </c>
      <c r="AD18" s="33" t="s">
        <v>14</v>
      </c>
      <c r="AE18" s="33" t="s">
        <v>14</v>
      </c>
    </row>
    <row r="19" spans="1:31" s="36" customFormat="1" ht="18.75" customHeight="1" thickTop="1">
      <c r="A19" s="63" t="s">
        <v>17</v>
      </c>
      <c r="B19" s="27" t="s">
        <v>11</v>
      </c>
      <c r="C19" s="56" t="s">
        <v>82</v>
      </c>
      <c r="D19" s="56" t="s">
        <v>83</v>
      </c>
      <c r="E19" s="56">
        <v>335</v>
      </c>
      <c r="F19" s="56" t="s">
        <v>84</v>
      </c>
      <c r="G19" s="56">
        <v>509</v>
      </c>
      <c r="H19" s="56" t="s">
        <v>85</v>
      </c>
      <c r="I19" s="56" t="s">
        <v>86</v>
      </c>
      <c r="J19" s="56" t="s">
        <v>87</v>
      </c>
      <c r="K19" s="56" t="s">
        <v>88</v>
      </c>
      <c r="L19" s="56" t="s">
        <v>89</v>
      </c>
      <c r="M19" s="56" t="s">
        <v>90</v>
      </c>
      <c r="N19" s="56" t="s">
        <v>91</v>
      </c>
      <c r="O19" s="57">
        <v>442</v>
      </c>
      <c r="P19" s="57">
        <v>280</v>
      </c>
      <c r="Q19" s="57" t="s">
        <v>81</v>
      </c>
      <c r="R19" s="57">
        <v>363</v>
      </c>
      <c r="S19" s="57" t="s">
        <v>73</v>
      </c>
      <c r="T19" s="57" t="s">
        <v>74</v>
      </c>
      <c r="U19" s="57" t="s">
        <v>75</v>
      </c>
      <c r="V19" s="57" t="s">
        <v>76</v>
      </c>
      <c r="W19" s="57" t="s">
        <v>77</v>
      </c>
      <c r="X19" s="57">
        <v>459</v>
      </c>
      <c r="Y19" s="57" t="s">
        <v>78</v>
      </c>
      <c r="Z19" s="57" t="s">
        <v>79</v>
      </c>
      <c r="AA19" s="57">
        <v>487</v>
      </c>
      <c r="AB19" s="57" t="s">
        <v>80</v>
      </c>
      <c r="AC19" s="57" t="s">
        <v>92</v>
      </c>
      <c r="AD19" s="57" t="s">
        <v>93</v>
      </c>
      <c r="AE19" s="57">
        <v>617</v>
      </c>
    </row>
    <row r="20" spans="1:31" s="6" customFormat="1" ht="18.75" customHeight="1">
      <c r="A20" s="64"/>
      <c r="B20" s="28" t="s">
        <v>4</v>
      </c>
      <c r="C20" s="19">
        <f>C19*0.1</f>
        <v>61.96000000000001</v>
      </c>
      <c r="D20" s="19">
        <f>D19*0.11</f>
        <v>67.749</v>
      </c>
      <c r="E20" s="19">
        <f>E19*0.1</f>
        <v>33.5</v>
      </c>
      <c r="F20" s="19">
        <f>F19*0.11</f>
        <v>54.428000000000004</v>
      </c>
      <c r="G20" s="19">
        <f>G19*0.1</f>
        <v>50.900000000000006</v>
      </c>
      <c r="H20" s="19">
        <f>H19*0.05</f>
        <v>32.73500000000001</v>
      </c>
      <c r="I20" s="19">
        <f>I19*0.1</f>
        <v>55.17000000000001</v>
      </c>
      <c r="J20" s="19">
        <f>J19*0.1</f>
        <v>34.02</v>
      </c>
      <c r="K20" s="19">
        <f>K19*0.1</f>
        <v>44.010000000000005</v>
      </c>
      <c r="L20" s="19">
        <f>L19*0.12</f>
        <v>33.324</v>
      </c>
      <c r="M20" s="19">
        <f>M19*0.1</f>
        <v>61.620000000000005</v>
      </c>
      <c r="N20" s="19">
        <f>N19*0.1</f>
        <v>33.29</v>
      </c>
      <c r="O20" s="19">
        <f>O19*0.1</f>
        <v>44.2</v>
      </c>
      <c r="P20" s="19">
        <f>P19*0.1</f>
        <v>28</v>
      </c>
      <c r="Q20" s="19">
        <f>Q19*0.1</f>
        <v>59.220000000000006</v>
      </c>
      <c r="R20" s="19">
        <f>R19*0.09</f>
        <v>32.67</v>
      </c>
      <c r="S20" s="19">
        <f>S19*0.1</f>
        <v>58.760000000000005</v>
      </c>
      <c r="T20" s="19">
        <f>T19*0.1</f>
        <v>42.730000000000004</v>
      </c>
      <c r="U20" s="19">
        <f>U19*0.1</f>
        <v>32.88</v>
      </c>
      <c r="V20" s="19">
        <f>V19*0.1</f>
        <v>44.24</v>
      </c>
      <c r="W20" s="19">
        <f>W19*0.1</f>
        <v>43.59</v>
      </c>
      <c r="X20" s="19">
        <f>X19*0.07</f>
        <v>32.13</v>
      </c>
      <c r="Y20" s="19">
        <f>Y19*0.11</f>
        <v>63.635</v>
      </c>
      <c r="Z20" s="19">
        <f>Z19*0.08</f>
        <v>22.288000000000004</v>
      </c>
      <c r="AA20" s="19">
        <f>AA19*0.08</f>
        <v>38.96</v>
      </c>
      <c r="AB20" s="19">
        <f>AB19*0.1</f>
        <v>43.650000000000006</v>
      </c>
      <c r="AC20" s="19">
        <f>AC19*0.1</f>
        <v>44.36000000000001</v>
      </c>
      <c r="AD20" s="19">
        <f>AD19*0.08</f>
        <v>50.816</v>
      </c>
      <c r="AE20" s="19">
        <f>AE19*0.08</f>
        <v>49.36</v>
      </c>
    </row>
    <row r="21" spans="1:31" s="6" customFormat="1" ht="18.75" customHeight="1">
      <c r="A21" s="64"/>
      <c r="B21" s="25" t="s">
        <v>13</v>
      </c>
      <c r="C21" s="3">
        <f>445.14*C20</f>
        <v>27580.874400000004</v>
      </c>
      <c r="D21" s="3">
        <f aca="true" t="shared" si="20" ref="D21:Q21">445.14*D20</f>
        <v>30157.789859999997</v>
      </c>
      <c r="E21" s="3">
        <f t="shared" si="20"/>
        <v>14912.189999999999</v>
      </c>
      <c r="F21" s="3">
        <f t="shared" si="20"/>
        <v>24228.07992</v>
      </c>
      <c r="G21" s="3">
        <f aca="true" t="shared" si="21" ref="G21:L21">445.14*G20</f>
        <v>22657.626</v>
      </c>
      <c r="H21" s="3">
        <f t="shared" si="21"/>
        <v>14571.657900000002</v>
      </c>
      <c r="I21" s="3">
        <f t="shared" si="21"/>
        <v>24558.373800000005</v>
      </c>
      <c r="J21" s="3">
        <f t="shared" si="21"/>
        <v>15143.6628</v>
      </c>
      <c r="K21" s="3">
        <f t="shared" si="21"/>
        <v>19590.6114</v>
      </c>
      <c r="L21" s="3">
        <f t="shared" si="21"/>
        <v>14833.84536</v>
      </c>
      <c r="M21" s="3">
        <f t="shared" si="20"/>
        <v>27429.5268</v>
      </c>
      <c r="N21" s="3">
        <f t="shared" si="20"/>
        <v>14818.710599999999</v>
      </c>
      <c r="O21" s="3">
        <f t="shared" si="20"/>
        <v>19675.188000000002</v>
      </c>
      <c r="P21" s="3">
        <f t="shared" si="20"/>
        <v>12463.92</v>
      </c>
      <c r="Q21" s="3">
        <f t="shared" si="20"/>
        <v>26361.1908</v>
      </c>
      <c r="R21" s="3">
        <f aca="true" t="shared" si="22" ref="R21:Y21">445.14*R20</f>
        <v>14542.7238</v>
      </c>
      <c r="S21" s="3">
        <f t="shared" si="22"/>
        <v>26156.4264</v>
      </c>
      <c r="T21" s="3">
        <f t="shared" si="22"/>
        <v>19020.8322</v>
      </c>
      <c r="U21" s="3">
        <f t="shared" si="22"/>
        <v>14636.2032</v>
      </c>
      <c r="V21" s="3">
        <f t="shared" si="22"/>
        <v>19692.9936</v>
      </c>
      <c r="W21" s="3">
        <f t="shared" si="22"/>
        <v>19403.6526</v>
      </c>
      <c r="X21" s="3">
        <f t="shared" si="22"/>
        <v>14302.3482</v>
      </c>
      <c r="Y21" s="3">
        <f t="shared" si="22"/>
        <v>28326.4839</v>
      </c>
      <c r="Z21" s="3">
        <f aca="true" t="shared" si="23" ref="Z21:AE21">445.14*Z20</f>
        <v>9921.280320000002</v>
      </c>
      <c r="AA21" s="3">
        <f t="shared" si="23"/>
        <v>17342.6544</v>
      </c>
      <c r="AB21" s="3">
        <f t="shared" si="23"/>
        <v>19430.361</v>
      </c>
      <c r="AC21" s="3">
        <f t="shared" si="23"/>
        <v>19746.4104</v>
      </c>
      <c r="AD21" s="3">
        <f t="shared" si="23"/>
        <v>22620.23424</v>
      </c>
      <c r="AE21" s="3">
        <f t="shared" si="23"/>
        <v>21972.110399999998</v>
      </c>
    </row>
    <row r="22" spans="1:31" s="6" customFormat="1" ht="18.75" customHeight="1">
      <c r="A22" s="64"/>
      <c r="B22" s="25" t="s">
        <v>2</v>
      </c>
      <c r="C22" s="4">
        <f>C21/C9/12</f>
        <v>3.0305988924050635</v>
      </c>
      <c r="D22" s="4">
        <f aca="true" t="shared" si="24" ref="D22:Q22">D21/D9/12</f>
        <v>3.259174108416547</v>
      </c>
      <c r="E22" s="4">
        <f t="shared" si="24"/>
        <v>3.104377966525106</v>
      </c>
      <c r="F22" s="4">
        <f t="shared" si="24"/>
        <v>3.3141934668417594</v>
      </c>
      <c r="G22" s="4">
        <f aca="true" t="shared" si="25" ref="G22:L22">G21/G9/12</f>
        <v>3.113166529266282</v>
      </c>
      <c r="H22" s="4">
        <f t="shared" si="25"/>
        <v>3.533037023567065</v>
      </c>
      <c r="I22" s="4">
        <f t="shared" si="25"/>
        <v>3.472227943671531</v>
      </c>
      <c r="J22" s="4">
        <f t="shared" si="25"/>
        <v>3.1213749690823644</v>
      </c>
      <c r="K22" s="4">
        <f t="shared" si="25"/>
        <v>3.1227064843152266</v>
      </c>
      <c r="L22" s="4">
        <f t="shared" si="25"/>
        <v>3.615541912840012</v>
      </c>
      <c r="M22" s="4">
        <f t="shared" si="24"/>
        <v>3.0751969595049107</v>
      </c>
      <c r="N22" s="4">
        <f t="shared" si="24"/>
        <v>3.059694127849355</v>
      </c>
      <c r="O22" s="4">
        <f t="shared" si="24"/>
        <v>3.135588066551922</v>
      </c>
      <c r="P22" s="4">
        <f t="shared" si="24"/>
        <v>3.1714809160305344</v>
      </c>
      <c r="Q22" s="4">
        <f t="shared" si="24"/>
        <v>3.0672520245741413</v>
      </c>
      <c r="R22" s="4">
        <f aca="true" t="shared" si="26" ref="R22:Y22">R21/R9/12</f>
        <v>3.0673086560364466</v>
      </c>
      <c r="S22" s="4">
        <f t="shared" si="26"/>
        <v>3.050240973971453</v>
      </c>
      <c r="T22" s="4">
        <f t="shared" si="26"/>
        <v>3.0867952288218112</v>
      </c>
      <c r="U22" s="4">
        <f t="shared" si="26"/>
        <v>3.0115644444444443</v>
      </c>
      <c r="V22" s="4">
        <f t="shared" si="26"/>
        <v>3.1498710172744726</v>
      </c>
      <c r="W22" s="4">
        <f t="shared" si="26"/>
        <v>3.0940892652123995</v>
      </c>
      <c r="X22" s="4">
        <f t="shared" si="26"/>
        <v>3.2458125</v>
      </c>
      <c r="Y22" s="4">
        <f t="shared" si="26"/>
        <v>3.3070052185486136</v>
      </c>
      <c r="Z22" s="4">
        <f aca="true" t="shared" si="27" ref="Z22:AE22">Z21/Z9/12</f>
        <v>2.415347239263804</v>
      </c>
      <c r="AA22" s="4">
        <f t="shared" si="27"/>
        <v>2.679312569521691</v>
      </c>
      <c r="AB22" s="4">
        <f t="shared" si="27"/>
        <v>3.05508820754717</v>
      </c>
      <c r="AC22" s="4">
        <f t="shared" si="27"/>
        <v>3.1071265105740182</v>
      </c>
      <c r="AD22" s="4">
        <f t="shared" si="27"/>
        <v>3.0942539724228495</v>
      </c>
      <c r="AE22" s="4">
        <f t="shared" si="27"/>
        <v>2.9967417348608834</v>
      </c>
    </row>
    <row r="23" spans="1:31" s="6" customFormat="1" ht="18.75" customHeight="1" thickBot="1">
      <c r="A23" s="65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  <c r="R23" s="18" t="s">
        <v>21</v>
      </c>
      <c r="S23" s="18" t="s">
        <v>21</v>
      </c>
      <c r="T23" s="18" t="s">
        <v>21</v>
      </c>
      <c r="U23" s="18" t="s">
        <v>21</v>
      </c>
      <c r="V23" s="18" t="s">
        <v>21</v>
      </c>
      <c r="W23" s="18" t="s">
        <v>21</v>
      </c>
      <c r="X23" s="18" t="s">
        <v>21</v>
      </c>
      <c r="Y23" s="18" t="s">
        <v>21</v>
      </c>
      <c r="Z23" s="18" t="s">
        <v>21</v>
      </c>
      <c r="AA23" s="18" t="s">
        <v>21</v>
      </c>
      <c r="AB23" s="18" t="s">
        <v>21</v>
      </c>
      <c r="AC23" s="18" t="s">
        <v>21</v>
      </c>
      <c r="AD23" s="18" t="s">
        <v>21</v>
      </c>
      <c r="AE23" s="18" t="s">
        <v>21</v>
      </c>
    </row>
    <row r="24" spans="1:31" s="6" customFormat="1" ht="18.75" customHeight="1" thickTop="1">
      <c r="A24" s="63" t="s">
        <v>18</v>
      </c>
      <c r="B24" s="24" t="s">
        <v>4</v>
      </c>
      <c r="C24" s="34">
        <f>C10*0.25%</f>
        <v>1.896</v>
      </c>
      <c r="D24" s="34">
        <f aca="true" t="shared" si="28" ref="D24:Q24">D10*0.25%</f>
        <v>1.92775</v>
      </c>
      <c r="E24" s="34">
        <f t="shared" si="28"/>
        <v>1.00075</v>
      </c>
      <c r="F24" s="34">
        <f t="shared" si="28"/>
        <v>1.5230000000000001</v>
      </c>
      <c r="G24" s="34">
        <f aca="true" t="shared" si="29" ref="G24:L24">G10*0.25%</f>
        <v>1.51625</v>
      </c>
      <c r="H24" s="34">
        <f t="shared" si="29"/>
        <v>0.85925</v>
      </c>
      <c r="I24" s="34">
        <f t="shared" si="29"/>
        <v>1.4735</v>
      </c>
      <c r="J24" s="34">
        <f t="shared" si="29"/>
        <v>1.01075</v>
      </c>
      <c r="K24" s="34">
        <f t="shared" si="29"/>
        <v>1.307</v>
      </c>
      <c r="L24" s="34">
        <f t="shared" si="29"/>
        <v>0.85475</v>
      </c>
      <c r="M24" s="34">
        <f t="shared" si="28"/>
        <v>1.85825</v>
      </c>
      <c r="N24" s="34">
        <f t="shared" si="28"/>
        <v>1.0090000000000001</v>
      </c>
      <c r="O24" s="34">
        <f t="shared" si="28"/>
        <v>1.30725</v>
      </c>
      <c r="P24" s="34">
        <f t="shared" si="28"/>
        <v>0.81875</v>
      </c>
      <c r="Q24" s="34">
        <f t="shared" si="28"/>
        <v>1.7905000000000002</v>
      </c>
      <c r="R24" s="34">
        <f aca="true" t="shared" si="30" ref="R24:Y24">R10*0.25%</f>
        <v>0.9877500000000001</v>
      </c>
      <c r="S24" s="34">
        <f t="shared" si="30"/>
        <v>1.7865000000000002</v>
      </c>
      <c r="T24" s="34">
        <f t="shared" si="30"/>
        <v>1.28375</v>
      </c>
      <c r="U24" s="34">
        <f t="shared" si="30"/>
        <v>1.0125</v>
      </c>
      <c r="V24" s="34">
        <f t="shared" si="30"/>
        <v>1.3025</v>
      </c>
      <c r="W24" s="34">
        <f t="shared" si="30"/>
        <v>1.3065</v>
      </c>
      <c r="X24" s="34">
        <f t="shared" si="30"/>
        <v>0.918</v>
      </c>
      <c r="Y24" s="34">
        <f t="shared" si="30"/>
        <v>1.7845</v>
      </c>
      <c r="Z24" s="34">
        <f aca="true" t="shared" si="31" ref="Z24:AE24">Z10*0.25%</f>
        <v>0.85575</v>
      </c>
      <c r="AA24" s="34">
        <f t="shared" si="31"/>
        <v>1.3485</v>
      </c>
      <c r="AB24" s="34">
        <f t="shared" si="31"/>
        <v>1.325</v>
      </c>
      <c r="AC24" s="34">
        <f t="shared" si="31"/>
        <v>1.324</v>
      </c>
      <c r="AD24" s="34">
        <f t="shared" si="31"/>
        <v>1.5230000000000001</v>
      </c>
      <c r="AE24" s="34">
        <f t="shared" si="31"/>
        <v>1.5275</v>
      </c>
    </row>
    <row r="25" spans="1:31" s="6" customFormat="1" ht="18.75" customHeight="1">
      <c r="A25" s="64"/>
      <c r="B25" s="25" t="s">
        <v>13</v>
      </c>
      <c r="C25" s="19">
        <f>71.18*C24</f>
        <v>134.95728</v>
      </c>
      <c r="D25" s="19">
        <f aca="true" t="shared" si="32" ref="D25:Q25">71.18*D24</f>
        <v>137.21724500000002</v>
      </c>
      <c r="E25" s="19">
        <f t="shared" si="32"/>
        <v>71.23338500000001</v>
      </c>
      <c r="F25" s="19">
        <f t="shared" si="32"/>
        <v>108.40714000000003</v>
      </c>
      <c r="G25" s="19">
        <f aca="true" t="shared" si="33" ref="G25:L25">71.18*G24</f>
        <v>107.92667500000002</v>
      </c>
      <c r="H25" s="19">
        <f t="shared" si="33"/>
        <v>61.161415000000005</v>
      </c>
      <c r="I25" s="19">
        <f t="shared" si="33"/>
        <v>104.88373000000001</v>
      </c>
      <c r="J25" s="19">
        <f t="shared" si="33"/>
        <v>71.94518500000001</v>
      </c>
      <c r="K25" s="19">
        <f t="shared" si="33"/>
        <v>93.03226000000001</v>
      </c>
      <c r="L25" s="19">
        <f t="shared" si="33"/>
        <v>60.841105000000006</v>
      </c>
      <c r="M25" s="19">
        <f t="shared" si="32"/>
        <v>132.270235</v>
      </c>
      <c r="N25" s="19">
        <f t="shared" si="32"/>
        <v>71.82062000000002</v>
      </c>
      <c r="O25" s="19">
        <f t="shared" si="32"/>
        <v>93.05005500000001</v>
      </c>
      <c r="P25" s="19">
        <f t="shared" si="32"/>
        <v>58.278625000000005</v>
      </c>
      <c r="Q25" s="19">
        <f t="shared" si="32"/>
        <v>127.44779000000003</v>
      </c>
      <c r="R25" s="19">
        <f aca="true" t="shared" si="34" ref="R25:Y25">71.18*R24</f>
        <v>70.30804500000002</v>
      </c>
      <c r="S25" s="19">
        <f t="shared" si="34"/>
        <v>127.16307000000003</v>
      </c>
      <c r="T25" s="19">
        <f t="shared" si="34"/>
        <v>91.377325</v>
      </c>
      <c r="U25" s="19">
        <f t="shared" si="34"/>
        <v>72.06975</v>
      </c>
      <c r="V25" s="19">
        <f t="shared" si="34"/>
        <v>92.71195</v>
      </c>
      <c r="W25" s="19">
        <f t="shared" si="34"/>
        <v>92.99667000000001</v>
      </c>
      <c r="X25" s="19">
        <f t="shared" si="34"/>
        <v>65.34324000000001</v>
      </c>
      <c r="Y25" s="19">
        <f t="shared" si="34"/>
        <v>127.02071000000001</v>
      </c>
      <c r="Z25" s="19">
        <f aca="true" t="shared" si="35" ref="Z25:AE25">71.18*Z24</f>
        <v>60.912285000000004</v>
      </c>
      <c r="AA25" s="19">
        <f t="shared" si="35"/>
        <v>95.98623</v>
      </c>
      <c r="AB25" s="19">
        <f t="shared" si="35"/>
        <v>94.3135</v>
      </c>
      <c r="AC25" s="19">
        <f t="shared" si="35"/>
        <v>94.24232000000002</v>
      </c>
      <c r="AD25" s="19">
        <f t="shared" si="35"/>
        <v>108.40714000000003</v>
      </c>
      <c r="AE25" s="19">
        <f t="shared" si="35"/>
        <v>108.72745000000002</v>
      </c>
    </row>
    <row r="26" spans="1:31" s="6" customFormat="1" ht="18.75" customHeight="1">
      <c r="A26" s="64"/>
      <c r="B26" s="25" t="s">
        <v>2</v>
      </c>
      <c r="C26" s="19">
        <f>C25/C9/12</f>
        <v>0.014829166666666666</v>
      </c>
      <c r="D26" s="19">
        <f aca="true" t="shared" si="36" ref="D26:Q26">D25/D9/12</f>
        <v>0.01482916666666667</v>
      </c>
      <c r="E26" s="19">
        <f t="shared" si="36"/>
        <v>0.01482916666666667</v>
      </c>
      <c r="F26" s="19">
        <f t="shared" si="36"/>
        <v>0.01482916666666667</v>
      </c>
      <c r="G26" s="19">
        <f aca="true" t="shared" si="37" ref="G26:L26">G25/G9/12</f>
        <v>0.01482916666666667</v>
      </c>
      <c r="H26" s="19">
        <f t="shared" si="37"/>
        <v>0.01482916666666667</v>
      </c>
      <c r="I26" s="19">
        <f t="shared" si="37"/>
        <v>0.01482916666666667</v>
      </c>
      <c r="J26" s="19">
        <f t="shared" si="37"/>
        <v>0.01482916666666667</v>
      </c>
      <c r="K26" s="19">
        <f t="shared" si="37"/>
        <v>0.01482916666666667</v>
      </c>
      <c r="L26" s="19">
        <f t="shared" si="37"/>
        <v>0.01482916666666667</v>
      </c>
      <c r="M26" s="19">
        <f t="shared" si="36"/>
        <v>0.01482916666666667</v>
      </c>
      <c r="N26" s="19">
        <f t="shared" si="36"/>
        <v>0.01482916666666667</v>
      </c>
      <c r="O26" s="19">
        <f t="shared" si="36"/>
        <v>0.01482916666666667</v>
      </c>
      <c r="P26" s="19">
        <f t="shared" si="36"/>
        <v>0.01482916666666667</v>
      </c>
      <c r="Q26" s="19">
        <f t="shared" si="36"/>
        <v>0.01482916666666667</v>
      </c>
      <c r="R26" s="19">
        <f aca="true" t="shared" si="38" ref="R26:Y26">R25/R9/12</f>
        <v>0.014829166666666671</v>
      </c>
      <c r="S26" s="19">
        <f t="shared" si="38"/>
        <v>0.014829166666666671</v>
      </c>
      <c r="T26" s="19">
        <f t="shared" si="38"/>
        <v>0.014829166666666666</v>
      </c>
      <c r="U26" s="19">
        <f t="shared" si="38"/>
        <v>0.014829166666666666</v>
      </c>
      <c r="V26" s="19">
        <f t="shared" si="38"/>
        <v>0.014829166666666666</v>
      </c>
      <c r="W26" s="19">
        <f t="shared" si="38"/>
        <v>0.014829166666666666</v>
      </c>
      <c r="X26" s="19">
        <f t="shared" si="38"/>
        <v>0.01482916666666667</v>
      </c>
      <c r="Y26" s="19">
        <f t="shared" si="38"/>
        <v>0.01482916666666667</v>
      </c>
      <c r="Z26" s="19">
        <f aca="true" t="shared" si="39" ref="Z26:AE26">Z25/Z9/12</f>
        <v>0.014829166666666666</v>
      </c>
      <c r="AA26" s="19">
        <f t="shared" si="39"/>
        <v>0.01482916666666667</v>
      </c>
      <c r="AB26" s="19">
        <f t="shared" si="39"/>
        <v>0.014829166666666666</v>
      </c>
      <c r="AC26" s="19">
        <f t="shared" si="39"/>
        <v>0.01482916666666667</v>
      </c>
      <c r="AD26" s="19">
        <f t="shared" si="39"/>
        <v>0.01482916666666667</v>
      </c>
      <c r="AE26" s="19">
        <f t="shared" si="39"/>
        <v>0.01482916666666667</v>
      </c>
    </row>
    <row r="27" spans="1:31" s="6" customFormat="1" ht="18.75" customHeight="1" thickBot="1">
      <c r="A27" s="65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  <c r="R27" s="33" t="s">
        <v>14</v>
      </c>
      <c r="S27" s="33" t="s">
        <v>14</v>
      </c>
      <c r="T27" s="33" t="s">
        <v>14</v>
      </c>
      <c r="U27" s="33" t="s">
        <v>14</v>
      </c>
      <c r="V27" s="33" t="s">
        <v>14</v>
      </c>
      <c r="W27" s="33" t="s">
        <v>14</v>
      </c>
      <c r="X27" s="33" t="s">
        <v>14</v>
      </c>
      <c r="Y27" s="33" t="s">
        <v>14</v>
      </c>
      <c r="Z27" s="33" t="s">
        <v>14</v>
      </c>
      <c r="AA27" s="33" t="s">
        <v>14</v>
      </c>
      <c r="AB27" s="33" t="s">
        <v>14</v>
      </c>
      <c r="AC27" s="33" t="s">
        <v>14</v>
      </c>
      <c r="AD27" s="33" t="s">
        <v>14</v>
      </c>
      <c r="AE27" s="33" t="s">
        <v>14</v>
      </c>
    </row>
    <row r="28" spans="1:31" s="6" customFormat="1" ht="18.75" customHeight="1" thickTop="1">
      <c r="A28" s="63" t="s">
        <v>19</v>
      </c>
      <c r="B28" s="24" t="s">
        <v>5</v>
      </c>
      <c r="C28" s="20">
        <f>C10*0.48%</f>
        <v>3.6403199999999996</v>
      </c>
      <c r="D28" s="20">
        <f>D10*0.48%</f>
        <v>3.7012799999999997</v>
      </c>
      <c r="E28" s="20">
        <f>E10*0.48%</f>
        <v>1.9214399999999998</v>
      </c>
      <c r="F28" s="20">
        <f>F10*0.48%</f>
        <v>2.92416</v>
      </c>
      <c r="G28" s="20">
        <f>G10*0.7%</f>
        <v>4.2455</v>
      </c>
      <c r="H28" s="20">
        <f>H10*0.7%</f>
        <v>2.4058999999999995</v>
      </c>
      <c r="I28" s="20">
        <f>I10*0.48%</f>
        <v>2.8291199999999996</v>
      </c>
      <c r="J28" s="20">
        <f>J10*0.48%</f>
        <v>1.94064</v>
      </c>
      <c r="K28" s="20">
        <f>K10*0.48%</f>
        <v>2.5094399999999997</v>
      </c>
      <c r="L28" s="20">
        <f>L10*0.48%</f>
        <v>1.6411199999999997</v>
      </c>
      <c r="M28" s="20">
        <f>M10*0.48%</f>
        <v>3.5678399999999995</v>
      </c>
      <c r="N28" s="20">
        <f>N10*0.7%</f>
        <v>2.8251999999999997</v>
      </c>
      <c r="O28" s="20">
        <f>O10*0.48%</f>
        <v>2.5099199999999997</v>
      </c>
      <c r="P28" s="20">
        <f>P10*0.48%</f>
        <v>1.5719999999999998</v>
      </c>
      <c r="Q28" s="20">
        <f>Q10*0.48%</f>
        <v>3.43776</v>
      </c>
      <c r="R28" s="20">
        <f>R10*0.7%</f>
        <v>2.7657</v>
      </c>
      <c r="S28" s="20">
        <f aca="true" t="shared" si="40" ref="S28:Y28">S10*0.48%</f>
        <v>3.43008</v>
      </c>
      <c r="T28" s="20">
        <f t="shared" si="40"/>
        <v>2.4648</v>
      </c>
      <c r="U28" s="20">
        <f t="shared" si="40"/>
        <v>1.9439999999999997</v>
      </c>
      <c r="V28" s="20">
        <f t="shared" si="40"/>
        <v>2.5008</v>
      </c>
      <c r="W28" s="20">
        <f t="shared" si="40"/>
        <v>2.50848</v>
      </c>
      <c r="X28" s="20">
        <f t="shared" si="40"/>
        <v>1.7625599999999997</v>
      </c>
      <c r="Y28" s="20">
        <f t="shared" si="40"/>
        <v>3.4262399999999995</v>
      </c>
      <c r="Z28" s="20">
        <f aca="true" t="shared" si="41" ref="Z28:AE28">Z10*0.48%</f>
        <v>1.6430399999999998</v>
      </c>
      <c r="AA28" s="20">
        <f t="shared" si="41"/>
        <v>2.58912</v>
      </c>
      <c r="AB28" s="20">
        <f t="shared" si="41"/>
        <v>2.5439999999999996</v>
      </c>
      <c r="AC28" s="20">
        <f t="shared" si="41"/>
        <v>2.54208</v>
      </c>
      <c r="AD28" s="20">
        <f t="shared" si="41"/>
        <v>2.92416</v>
      </c>
      <c r="AE28" s="20">
        <f t="shared" si="41"/>
        <v>2.9328</v>
      </c>
    </row>
    <row r="29" spans="1:31" s="6" customFormat="1" ht="18.75" customHeight="1">
      <c r="A29" s="64"/>
      <c r="B29" s="25" t="s">
        <v>13</v>
      </c>
      <c r="C29" s="19">
        <f>45.32*C28</f>
        <v>164.9793024</v>
      </c>
      <c r="D29" s="19">
        <f aca="true" t="shared" si="42" ref="D29:Q29">45.32*D28</f>
        <v>167.7420096</v>
      </c>
      <c r="E29" s="19">
        <f t="shared" si="42"/>
        <v>87.0796608</v>
      </c>
      <c r="F29" s="19">
        <f t="shared" si="42"/>
        <v>132.52293120000002</v>
      </c>
      <c r="G29" s="19">
        <f aca="true" t="shared" si="43" ref="G29:L29">45.32*G28</f>
        <v>192.40606</v>
      </c>
      <c r="H29" s="19">
        <f t="shared" si="43"/>
        <v>109.03538799999998</v>
      </c>
      <c r="I29" s="19">
        <f t="shared" si="43"/>
        <v>128.2157184</v>
      </c>
      <c r="J29" s="19">
        <f t="shared" si="43"/>
        <v>87.9498048</v>
      </c>
      <c r="K29" s="19">
        <f t="shared" si="43"/>
        <v>113.72782079999999</v>
      </c>
      <c r="L29" s="19">
        <f t="shared" si="43"/>
        <v>74.37555839999999</v>
      </c>
      <c r="M29" s="19">
        <f t="shared" si="42"/>
        <v>161.69450879999997</v>
      </c>
      <c r="N29" s="19">
        <f t="shared" si="42"/>
        <v>128.038064</v>
      </c>
      <c r="O29" s="19">
        <f t="shared" si="42"/>
        <v>113.74957439999999</v>
      </c>
      <c r="P29" s="19">
        <f t="shared" si="42"/>
        <v>71.24304</v>
      </c>
      <c r="Q29" s="19">
        <f t="shared" si="42"/>
        <v>155.7992832</v>
      </c>
      <c r="R29" s="19">
        <f aca="true" t="shared" si="44" ref="R29:Y29">45.32*R28</f>
        <v>125.34152399999999</v>
      </c>
      <c r="S29" s="19">
        <f t="shared" si="44"/>
        <v>155.4512256</v>
      </c>
      <c r="T29" s="19">
        <f t="shared" si="44"/>
        <v>111.704736</v>
      </c>
      <c r="U29" s="19">
        <f t="shared" si="44"/>
        <v>88.10207999999999</v>
      </c>
      <c r="V29" s="19">
        <f t="shared" si="44"/>
        <v>113.33625599999999</v>
      </c>
      <c r="W29" s="19">
        <f t="shared" si="44"/>
        <v>113.6843136</v>
      </c>
      <c r="X29" s="19">
        <f t="shared" si="44"/>
        <v>79.87921919999998</v>
      </c>
      <c r="Y29" s="19">
        <f t="shared" si="44"/>
        <v>155.27719679999998</v>
      </c>
      <c r="Z29" s="19">
        <f aca="true" t="shared" si="45" ref="Z29:AE29">45.32*Z28</f>
        <v>74.46257279999999</v>
      </c>
      <c r="AA29" s="19">
        <f t="shared" si="45"/>
        <v>117.3389184</v>
      </c>
      <c r="AB29" s="19">
        <f t="shared" si="45"/>
        <v>115.29407999999998</v>
      </c>
      <c r="AC29" s="19">
        <f t="shared" si="45"/>
        <v>115.20706559999999</v>
      </c>
      <c r="AD29" s="19">
        <f t="shared" si="45"/>
        <v>132.52293120000002</v>
      </c>
      <c r="AE29" s="19">
        <f t="shared" si="45"/>
        <v>132.91449599999999</v>
      </c>
    </row>
    <row r="30" spans="1:31" s="6" customFormat="1" ht="18.75" customHeight="1">
      <c r="A30" s="64"/>
      <c r="B30" s="25" t="s">
        <v>2</v>
      </c>
      <c r="C30" s="19">
        <f>C29/C9/12</f>
        <v>0.018128000000000002</v>
      </c>
      <c r="D30" s="19">
        <f aca="true" t="shared" si="46" ref="D30:Q30">D29/D9/12</f>
        <v>0.018128</v>
      </c>
      <c r="E30" s="19">
        <f t="shared" si="46"/>
        <v>0.018128</v>
      </c>
      <c r="F30" s="19">
        <f t="shared" si="46"/>
        <v>0.018128000000000002</v>
      </c>
      <c r="G30" s="19">
        <f aca="true" t="shared" si="47" ref="G30:L30">G29/G9/12</f>
        <v>0.026436666666666667</v>
      </c>
      <c r="H30" s="19">
        <f t="shared" si="47"/>
        <v>0.026436666666666664</v>
      </c>
      <c r="I30" s="19">
        <f t="shared" si="47"/>
        <v>0.018128</v>
      </c>
      <c r="J30" s="19">
        <f t="shared" si="47"/>
        <v>0.018128</v>
      </c>
      <c r="K30" s="19">
        <f t="shared" si="47"/>
        <v>0.018128000000000002</v>
      </c>
      <c r="L30" s="19">
        <f t="shared" si="47"/>
        <v>0.018128</v>
      </c>
      <c r="M30" s="19">
        <f t="shared" si="46"/>
        <v>0.018128</v>
      </c>
      <c r="N30" s="19">
        <f t="shared" si="46"/>
        <v>0.026436666666666664</v>
      </c>
      <c r="O30" s="19">
        <f t="shared" si="46"/>
        <v>0.018128</v>
      </c>
      <c r="P30" s="19">
        <f t="shared" si="46"/>
        <v>0.018128</v>
      </c>
      <c r="Q30" s="19">
        <f t="shared" si="46"/>
        <v>0.018128</v>
      </c>
      <c r="R30" s="19">
        <f aca="true" t="shared" si="48" ref="R30:Y30">R29/R9/12</f>
        <v>0.026436666666666664</v>
      </c>
      <c r="S30" s="19">
        <f t="shared" si="48"/>
        <v>0.018128</v>
      </c>
      <c r="T30" s="19">
        <f t="shared" si="48"/>
        <v>0.018128000000000002</v>
      </c>
      <c r="U30" s="19">
        <f t="shared" si="48"/>
        <v>0.018128</v>
      </c>
      <c r="V30" s="19">
        <f t="shared" si="48"/>
        <v>0.018128</v>
      </c>
      <c r="W30" s="19">
        <f t="shared" si="48"/>
        <v>0.018128</v>
      </c>
      <c r="X30" s="19">
        <f t="shared" si="48"/>
        <v>0.018127999999999995</v>
      </c>
      <c r="Y30" s="19">
        <f t="shared" si="48"/>
        <v>0.018128</v>
      </c>
      <c r="Z30" s="19">
        <f aca="true" t="shared" si="49" ref="Z30:AE30">Z29/Z9/12</f>
        <v>0.018127999999999995</v>
      </c>
      <c r="AA30" s="19">
        <f t="shared" si="49"/>
        <v>0.018128000000000002</v>
      </c>
      <c r="AB30" s="19">
        <f t="shared" si="49"/>
        <v>0.018127999999999995</v>
      </c>
      <c r="AC30" s="19">
        <f t="shared" si="49"/>
        <v>0.018128</v>
      </c>
      <c r="AD30" s="19">
        <f t="shared" si="49"/>
        <v>0.018128000000000002</v>
      </c>
      <c r="AE30" s="19">
        <f t="shared" si="49"/>
        <v>0.018128</v>
      </c>
    </row>
    <row r="31" spans="1:31" s="6" customFormat="1" ht="18.75" customHeight="1" thickBot="1">
      <c r="A31" s="65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  <c r="R31" s="18" t="s">
        <v>14</v>
      </c>
      <c r="S31" s="18" t="s">
        <v>14</v>
      </c>
      <c r="T31" s="18" t="s">
        <v>14</v>
      </c>
      <c r="U31" s="18" t="s">
        <v>14</v>
      </c>
      <c r="V31" s="18" t="s">
        <v>14</v>
      </c>
      <c r="W31" s="18" t="s">
        <v>14</v>
      </c>
      <c r="X31" s="18" t="s">
        <v>14</v>
      </c>
      <c r="Y31" s="18" t="s">
        <v>14</v>
      </c>
      <c r="Z31" s="18" t="s">
        <v>14</v>
      </c>
      <c r="AA31" s="18" t="s">
        <v>14</v>
      </c>
      <c r="AB31" s="18" t="s">
        <v>14</v>
      </c>
      <c r="AC31" s="18" t="s">
        <v>14</v>
      </c>
      <c r="AD31" s="18" t="s">
        <v>14</v>
      </c>
      <c r="AE31" s="18" t="s">
        <v>14</v>
      </c>
    </row>
    <row r="32" spans="1:39" s="36" customFormat="1" ht="18.75" customHeight="1" thickTop="1">
      <c r="A32" s="63" t="s">
        <v>20</v>
      </c>
      <c r="B32" s="27" t="s">
        <v>15</v>
      </c>
      <c r="C32" s="37" t="s">
        <v>23</v>
      </c>
      <c r="D32" s="37" t="s">
        <v>23</v>
      </c>
      <c r="E32" s="37" t="s">
        <v>23</v>
      </c>
      <c r="F32" s="37" t="s">
        <v>23</v>
      </c>
      <c r="G32" s="37" t="s">
        <v>23</v>
      </c>
      <c r="H32" s="37" t="s">
        <v>23</v>
      </c>
      <c r="I32" s="37" t="s">
        <v>23</v>
      </c>
      <c r="J32" s="37" t="s">
        <v>23</v>
      </c>
      <c r="K32" s="37" t="s">
        <v>23</v>
      </c>
      <c r="L32" s="37" t="s">
        <v>23</v>
      </c>
      <c r="M32" s="37" t="s">
        <v>23</v>
      </c>
      <c r="N32" s="37" t="s">
        <v>23</v>
      </c>
      <c r="O32" s="57">
        <v>16</v>
      </c>
      <c r="P32" s="57">
        <v>10</v>
      </c>
      <c r="Q32" s="57">
        <v>24</v>
      </c>
      <c r="R32" s="57">
        <v>16</v>
      </c>
      <c r="S32" s="57">
        <v>24</v>
      </c>
      <c r="T32" s="57">
        <v>16</v>
      </c>
      <c r="U32" s="57">
        <v>18</v>
      </c>
      <c r="V32" s="57">
        <v>16</v>
      </c>
      <c r="W32" s="57">
        <v>16</v>
      </c>
      <c r="X32" s="57">
        <v>8</v>
      </c>
      <c r="Y32" s="57">
        <v>24</v>
      </c>
      <c r="Z32" s="57">
        <v>11</v>
      </c>
      <c r="AA32" s="57">
        <v>16</v>
      </c>
      <c r="AB32" s="57">
        <v>16</v>
      </c>
      <c r="AC32" s="57">
        <v>16</v>
      </c>
      <c r="AD32" s="57">
        <v>20</v>
      </c>
      <c r="AE32" s="57">
        <v>16</v>
      </c>
      <c r="AF32" s="38"/>
      <c r="AG32"/>
      <c r="AH32"/>
      <c r="AI32"/>
      <c r="AJ32" s="39"/>
      <c r="AK32" s="39"/>
      <c r="AL32" s="39"/>
      <c r="AM32" s="39"/>
    </row>
    <row r="33" spans="1:39" s="6" customFormat="1" ht="18.75" customHeight="1">
      <c r="A33" s="64"/>
      <c r="B33" s="29" t="s">
        <v>4</v>
      </c>
      <c r="C33" s="2">
        <f>C32*10%</f>
        <v>0</v>
      </c>
      <c r="D33" s="2">
        <f>D32*10%</f>
        <v>0</v>
      </c>
      <c r="E33" s="2">
        <f>E32*10%</f>
        <v>0</v>
      </c>
      <c r="F33" s="2">
        <f>F32*10%</f>
        <v>0</v>
      </c>
      <c r="G33" s="5">
        <f>G32*8%</f>
        <v>0</v>
      </c>
      <c r="H33" s="5">
        <f>H32*15%</f>
        <v>0</v>
      </c>
      <c r="I33" s="2">
        <f>I32*10%</f>
        <v>0</v>
      </c>
      <c r="J33" s="5">
        <f>J32*8%</f>
        <v>0</v>
      </c>
      <c r="K33" s="2">
        <f>K32*10%</f>
        <v>0</v>
      </c>
      <c r="L33" s="2">
        <f>L32*5%</f>
        <v>0</v>
      </c>
      <c r="M33" s="5">
        <f>M32*15%</f>
        <v>0</v>
      </c>
      <c r="N33" s="5">
        <f>N32*8%</f>
        <v>0</v>
      </c>
      <c r="O33" s="5">
        <f>O32*8%</f>
        <v>1.28</v>
      </c>
      <c r="P33" s="2">
        <f>P32*10%</f>
        <v>1</v>
      </c>
      <c r="Q33" s="2">
        <f>Q32*5%</f>
        <v>1.2000000000000002</v>
      </c>
      <c r="R33" s="5">
        <f>R32*8%</f>
        <v>1.28</v>
      </c>
      <c r="S33" s="2">
        <f aca="true" t="shared" si="50" ref="S33:Y33">S32*10%</f>
        <v>2.4000000000000004</v>
      </c>
      <c r="T33" s="2">
        <f t="shared" si="50"/>
        <v>1.6</v>
      </c>
      <c r="U33" s="2">
        <f t="shared" si="50"/>
        <v>1.8</v>
      </c>
      <c r="V33" s="5">
        <f>V32*14%</f>
        <v>2.24</v>
      </c>
      <c r="W33" s="2">
        <f t="shared" si="50"/>
        <v>1.6</v>
      </c>
      <c r="X33" s="5">
        <f>X32*8%</f>
        <v>0.64</v>
      </c>
      <c r="Y33" s="2">
        <f t="shared" si="50"/>
        <v>2.4000000000000004</v>
      </c>
      <c r="Z33" s="5">
        <f>Z32*15%</f>
        <v>1.65</v>
      </c>
      <c r="AA33" s="5">
        <f>AA32*15%</f>
        <v>2.4</v>
      </c>
      <c r="AB33" s="5">
        <f>AB32*15%</f>
        <v>2.4</v>
      </c>
      <c r="AC33" s="5">
        <f>AC32*15%</f>
        <v>2.4</v>
      </c>
      <c r="AD33" s="5">
        <f>AD32*8%</f>
        <v>1.6</v>
      </c>
      <c r="AE33" s="2">
        <f>AE32*10%</f>
        <v>1.6</v>
      </c>
      <c r="AF33" s="38"/>
      <c r="AG33"/>
      <c r="AH33"/>
      <c r="AI33"/>
      <c r="AJ33" s="39"/>
      <c r="AK33" s="39"/>
      <c r="AL33" s="39"/>
      <c r="AM33" s="39"/>
    </row>
    <row r="34" spans="1:39" s="6" customFormat="1" ht="18.75" customHeight="1">
      <c r="A34" s="64"/>
      <c r="B34" s="30" t="s">
        <v>1</v>
      </c>
      <c r="C34" s="3">
        <f>C33*1209.48</f>
        <v>0</v>
      </c>
      <c r="D34" s="3">
        <f aca="true" t="shared" si="51" ref="D34:Q34">D33*1209.48</f>
        <v>0</v>
      </c>
      <c r="E34" s="3">
        <f t="shared" si="51"/>
        <v>0</v>
      </c>
      <c r="F34" s="3">
        <f t="shared" si="51"/>
        <v>0</v>
      </c>
      <c r="G34" s="3">
        <f aca="true" t="shared" si="52" ref="G34:L34">G33*1209.48</f>
        <v>0</v>
      </c>
      <c r="H34" s="3">
        <f t="shared" si="52"/>
        <v>0</v>
      </c>
      <c r="I34" s="3">
        <f t="shared" si="52"/>
        <v>0</v>
      </c>
      <c r="J34" s="3">
        <f t="shared" si="52"/>
        <v>0</v>
      </c>
      <c r="K34" s="3">
        <f t="shared" si="52"/>
        <v>0</v>
      </c>
      <c r="L34" s="3">
        <f t="shared" si="52"/>
        <v>0</v>
      </c>
      <c r="M34" s="3">
        <f t="shared" si="51"/>
        <v>0</v>
      </c>
      <c r="N34" s="3">
        <f t="shared" si="51"/>
        <v>0</v>
      </c>
      <c r="O34" s="3">
        <f t="shared" si="51"/>
        <v>1548.1344000000001</v>
      </c>
      <c r="P34" s="3">
        <f t="shared" si="51"/>
        <v>1209.48</v>
      </c>
      <c r="Q34" s="3">
        <f t="shared" si="51"/>
        <v>1451.3760000000002</v>
      </c>
      <c r="R34" s="3">
        <f aca="true" t="shared" si="53" ref="R34:Y34">R33*1209.48</f>
        <v>1548.1344000000001</v>
      </c>
      <c r="S34" s="3">
        <f t="shared" si="53"/>
        <v>2902.7520000000004</v>
      </c>
      <c r="T34" s="3">
        <f t="shared" si="53"/>
        <v>1935.1680000000001</v>
      </c>
      <c r="U34" s="3">
        <f t="shared" si="53"/>
        <v>2177.0640000000003</v>
      </c>
      <c r="V34" s="3">
        <f t="shared" si="53"/>
        <v>2709.2352</v>
      </c>
      <c r="W34" s="3">
        <f t="shared" si="53"/>
        <v>1935.1680000000001</v>
      </c>
      <c r="X34" s="3">
        <f t="shared" si="53"/>
        <v>774.0672000000001</v>
      </c>
      <c r="Y34" s="3">
        <f t="shared" si="53"/>
        <v>2902.7520000000004</v>
      </c>
      <c r="Z34" s="3">
        <f aca="true" t="shared" si="54" ref="Z34:AE34">Z33*1209.48</f>
        <v>1995.6419999999998</v>
      </c>
      <c r="AA34" s="3">
        <f t="shared" si="54"/>
        <v>2902.752</v>
      </c>
      <c r="AB34" s="3">
        <f t="shared" si="54"/>
        <v>2902.752</v>
      </c>
      <c r="AC34" s="3">
        <f t="shared" si="54"/>
        <v>2902.752</v>
      </c>
      <c r="AD34" s="3">
        <f t="shared" si="54"/>
        <v>1935.1680000000001</v>
      </c>
      <c r="AE34" s="3">
        <f t="shared" si="54"/>
        <v>1935.1680000000001</v>
      </c>
      <c r="AF34" s="38"/>
      <c r="AG34"/>
      <c r="AH34"/>
      <c r="AI34"/>
      <c r="AJ34" s="39"/>
      <c r="AK34" s="39"/>
      <c r="AL34" s="39"/>
      <c r="AM34" s="39"/>
    </row>
    <row r="35" spans="1:39" s="6" customFormat="1" ht="18.75" customHeight="1">
      <c r="A35" s="64"/>
      <c r="B35" s="30" t="s">
        <v>2</v>
      </c>
      <c r="C35" s="4">
        <f>C34/C9</f>
        <v>0</v>
      </c>
      <c r="D35" s="4">
        <f aca="true" t="shared" si="55" ref="D35:Q35">D34/D9</f>
        <v>0</v>
      </c>
      <c r="E35" s="4">
        <f t="shared" si="55"/>
        <v>0</v>
      </c>
      <c r="F35" s="4">
        <f t="shared" si="55"/>
        <v>0</v>
      </c>
      <c r="G35" s="4">
        <f aca="true" t="shared" si="56" ref="G35:L35">G34/G9</f>
        <v>0</v>
      </c>
      <c r="H35" s="4">
        <f t="shared" si="56"/>
        <v>0</v>
      </c>
      <c r="I35" s="4">
        <f t="shared" si="56"/>
        <v>0</v>
      </c>
      <c r="J35" s="4">
        <f t="shared" si="56"/>
        <v>0</v>
      </c>
      <c r="K35" s="4">
        <f t="shared" si="56"/>
        <v>0</v>
      </c>
      <c r="L35" s="4">
        <f t="shared" si="56"/>
        <v>0</v>
      </c>
      <c r="M35" s="4">
        <f t="shared" si="55"/>
        <v>0</v>
      </c>
      <c r="N35" s="4">
        <f t="shared" si="55"/>
        <v>0</v>
      </c>
      <c r="O35" s="4">
        <f t="shared" si="55"/>
        <v>2.960670109007459</v>
      </c>
      <c r="P35" s="4">
        <f t="shared" si="55"/>
        <v>3.6930687022900766</v>
      </c>
      <c r="Q35" s="4">
        <f t="shared" si="55"/>
        <v>2.0264953923485063</v>
      </c>
      <c r="R35" s="4">
        <f aca="true" t="shared" si="57" ref="R35:Y35">R34/R9</f>
        <v>3.9183356112376613</v>
      </c>
      <c r="S35" s="4">
        <f t="shared" si="57"/>
        <v>4.06206549118388</v>
      </c>
      <c r="T35" s="4">
        <f t="shared" si="57"/>
        <v>3.768584225900682</v>
      </c>
      <c r="U35" s="4">
        <f t="shared" si="57"/>
        <v>5.375466666666667</v>
      </c>
      <c r="V35" s="4">
        <f t="shared" si="57"/>
        <v>5.200067562380038</v>
      </c>
      <c r="W35" s="4">
        <f t="shared" si="57"/>
        <v>3.7029621125143515</v>
      </c>
      <c r="X35" s="4">
        <f t="shared" si="57"/>
        <v>2.10802614379085</v>
      </c>
      <c r="Y35" s="4">
        <f t="shared" si="57"/>
        <v>4.066618100308211</v>
      </c>
      <c r="Z35" s="4">
        <f aca="true" t="shared" si="58" ref="Z35:AE35">Z34/Z9</f>
        <v>5.830096406660823</v>
      </c>
      <c r="AA35" s="4">
        <f t="shared" si="58"/>
        <v>5.3814460511679645</v>
      </c>
      <c r="AB35" s="4">
        <f t="shared" si="58"/>
        <v>5.476890566037736</v>
      </c>
      <c r="AC35" s="4">
        <f t="shared" si="58"/>
        <v>5.481027190332326</v>
      </c>
      <c r="AD35" s="4">
        <f t="shared" si="58"/>
        <v>3.1765725541694025</v>
      </c>
      <c r="AE35" s="4">
        <f t="shared" si="58"/>
        <v>3.167214402618658</v>
      </c>
      <c r="AF35" s="40"/>
      <c r="AG35" s="40"/>
      <c r="AH35" s="40"/>
      <c r="AI35" s="40"/>
      <c r="AJ35" s="40"/>
      <c r="AK35" s="40"/>
      <c r="AL35" s="40"/>
      <c r="AM35" s="39"/>
    </row>
    <row r="36" spans="1:39" s="6" customFormat="1" ht="18.75" customHeight="1" thickBot="1">
      <c r="A36" s="65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  <c r="R36" s="18" t="s">
        <v>14</v>
      </c>
      <c r="S36" s="18" t="s">
        <v>14</v>
      </c>
      <c r="T36" s="18" t="s">
        <v>14</v>
      </c>
      <c r="U36" s="18" t="s">
        <v>14</v>
      </c>
      <c r="V36" s="18" t="s">
        <v>14</v>
      </c>
      <c r="W36" s="18" t="s">
        <v>14</v>
      </c>
      <c r="X36" s="18" t="s">
        <v>14</v>
      </c>
      <c r="Y36" s="18" t="s">
        <v>14</v>
      </c>
      <c r="Z36" s="18" t="s">
        <v>14</v>
      </c>
      <c r="AA36" s="18" t="s">
        <v>14</v>
      </c>
      <c r="AB36" s="18" t="s">
        <v>14</v>
      </c>
      <c r="AC36" s="18" t="s">
        <v>14</v>
      </c>
      <c r="AD36" s="18" t="s">
        <v>14</v>
      </c>
      <c r="AE36" s="18" t="s">
        <v>14</v>
      </c>
      <c r="AF36" s="41"/>
      <c r="AG36" s="41"/>
      <c r="AH36"/>
      <c r="AI36"/>
      <c r="AJ36" s="42"/>
      <c r="AK36" s="66"/>
      <c r="AL36" s="66"/>
      <c r="AM36" s="42"/>
    </row>
    <row r="37" spans="1:31" s="15" customFormat="1" ht="18.75" customHeight="1" thickTop="1">
      <c r="A37" s="67" t="s">
        <v>12</v>
      </c>
      <c r="B37" s="68"/>
      <c r="C37" s="21">
        <f>C12+C16+C21+C25+C29+C34</f>
        <v>48624.46160640001</v>
      </c>
      <c r="D37" s="21">
        <f aca="true" t="shared" si="59" ref="D37:Q37">D12+D16+D21+D25+D29+D34</f>
        <v>51553.7683606</v>
      </c>
      <c r="E37" s="21">
        <f t="shared" si="59"/>
        <v>26019.452603799997</v>
      </c>
      <c r="F37" s="21">
        <f t="shared" si="59"/>
        <v>38351.70327120001</v>
      </c>
      <c r="G37" s="21">
        <f aca="true" t="shared" si="60" ref="G37:L37">G12+G16+G21+G25+G29+G34</f>
        <v>39546.861825</v>
      </c>
      <c r="H37" s="21">
        <f t="shared" si="60"/>
        <v>24142.688985</v>
      </c>
      <c r="I37" s="21">
        <f t="shared" si="60"/>
        <v>40912.65953240001</v>
      </c>
      <c r="J37" s="21">
        <f t="shared" si="60"/>
        <v>26361.9147878</v>
      </c>
      <c r="K37" s="21">
        <f t="shared" si="60"/>
        <v>34096.923888799996</v>
      </c>
      <c r="L37" s="21">
        <f t="shared" si="60"/>
        <v>22760.4159834</v>
      </c>
      <c r="M37" s="21">
        <f t="shared" si="59"/>
        <v>48054.129081800005</v>
      </c>
      <c r="N37" s="21">
        <f t="shared" si="59"/>
        <v>26057.77998</v>
      </c>
      <c r="O37" s="21">
        <f t="shared" si="59"/>
        <v>35732.4096234</v>
      </c>
      <c r="P37" s="21">
        <f t="shared" si="59"/>
        <v>22760.655815000002</v>
      </c>
      <c r="Q37" s="21">
        <f t="shared" si="59"/>
        <v>44416.8659532</v>
      </c>
      <c r="R37" s="21">
        <f aca="true" t="shared" si="61" ref="R37:Y37">R12+R16+R21+R25+R29+R34</f>
        <v>27093.227655</v>
      </c>
      <c r="S37" s="21">
        <f t="shared" si="61"/>
        <v>48887.431851600006</v>
      </c>
      <c r="T37" s="21">
        <f t="shared" si="61"/>
        <v>35204.262371</v>
      </c>
      <c r="U37" s="21">
        <f t="shared" si="61"/>
        <v>28050.942329999998</v>
      </c>
      <c r="V37" s="21">
        <f t="shared" si="61"/>
        <v>36858.596066000006</v>
      </c>
      <c r="W37" s="21">
        <f t="shared" si="61"/>
        <v>35839.5836196</v>
      </c>
      <c r="X37" s="21">
        <f t="shared" si="61"/>
        <v>25265.2408512</v>
      </c>
      <c r="Y37" s="21">
        <f t="shared" si="61"/>
        <v>51035.2914748</v>
      </c>
      <c r="Z37" s="21">
        <f aca="true" t="shared" si="62" ref="Z37:AE37">Z12+Z16+Z21+Z25+Z29+Z34</f>
        <v>21414.8388558</v>
      </c>
      <c r="AA37" s="21">
        <f t="shared" si="62"/>
        <v>35212.3248324</v>
      </c>
      <c r="AB37" s="21">
        <f t="shared" si="62"/>
        <v>37039.206379999996</v>
      </c>
      <c r="AC37" s="21">
        <f t="shared" si="62"/>
        <v>37344.1568416</v>
      </c>
      <c r="AD37" s="21">
        <f t="shared" si="62"/>
        <v>41459.085423200006</v>
      </c>
      <c r="AE37" s="21">
        <f t="shared" si="62"/>
        <v>40860.90680599999</v>
      </c>
    </row>
    <row r="38" spans="3:31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3:31" s="15" customFormat="1" ht="13.5" customHeight="1">
      <c r="C39" s="23">
        <f>C37/C9/12</f>
        <v>5.342877725738397</v>
      </c>
      <c r="D39" s="23">
        <f aca="true" t="shared" si="63" ref="D39:Q39">D37/D9/12</f>
        <v>5.5714529417498815</v>
      </c>
      <c r="E39" s="23">
        <f t="shared" si="63"/>
        <v>5.416656799858438</v>
      </c>
      <c r="F39" s="23">
        <f t="shared" si="63"/>
        <v>5.24618396684176</v>
      </c>
      <c r="G39" s="23">
        <f aca="true" t="shared" si="64" ref="G39:L39">G37/G9/12</f>
        <v>5.433754029266282</v>
      </c>
      <c r="H39" s="23">
        <f t="shared" si="64"/>
        <v>5.853624523567064</v>
      </c>
      <c r="I39" s="23">
        <f t="shared" si="64"/>
        <v>5.784506777004865</v>
      </c>
      <c r="J39" s="23">
        <f t="shared" si="64"/>
        <v>5.433653802415698</v>
      </c>
      <c r="K39" s="23">
        <f t="shared" si="64"/>
        <v>5.434985317648558</v>
      </c>
      <c r="L39" s="23">
        <f t="shared" si="64"/>
        <v>5.547532412840012</v>
      </c>
      <c r="M39" s="23">
        <f t="shared" si="63"/>
        <v>5.387475792838245</v>
      </c>
      <c r="N39" s="23">
        <f t="shared" si="63"/>
        <v>5.380281627849356</v>
      </c>
      <c r="O39" s="23">
        <f t="shared" si="63"/>
        <v>5.694589408969211</v>
      </c>
      <c r="P39" s="23">
        <f t="shared" si="63"/>
        <v>5.791515474554708</v>
      </c>
      <c r="Q39" s="23">
        <f t="shared" si="63"/>
        <v>5.168117140603184</v>
      </c>
      <c r="R39" s="23">
        <f aca="true" t="shared" si="65" ref="R39:Y39">R37/R9/12</f>
        <v>5.714424123639584</v>
      </c>
      <c r="S39" s="23">
        <f t="shared" si="65"/>
        <v>5.701025264903443</v>
      </c>
      <c r="T39" s="23">
        <f t="shared" si="65"/>
        <v>5.713122747646867</v>
      </c>
      <c r="U39" s="23">
        <f t="shared" si="65"/>
        <v>5.7717988333333325</v>
      </c>
      <c r="V39" s="23">
        <f t="shared" si="65"/>
        <v>5.895488814139476</v>
      </c>
      <c r="W39" s="23">
        <f t="shared" si="65"/>
        <v>5.714948274588596</v>
      </c>
      <c r="X39" s="23">
        <f t="shared" si="65"/>
        <v>5.733760178649238</v>
      </c>
      <c r="Y39" s="23">
        <f t="shared" si="65"/>
        <v>5.958168893574297</v>
      </c>
      <c r="Z39" s="23">
        <f aca="true" t="shared" si="66" ref="Z39:AE39">Z37/Z9/12</f>
        <v>5.2134674398188725</v>
      </c>
      <c r="AA39" s="23">
        <f t="shared" si="66"/>
        <v>5.440045240452355</v>
      </c>
      <c r="AB39" s="23">
        <f t="shared" si="66"/>
        <v>5.823774588050314</v>
      </c>
      <c r="AC39" s="23">
        <f t="shared" si="66"/>
        <v>5.876157609768378</v>
      </c>
      <c r="AD39" s="23">
        <f t="shared" si="66"/>
        <v>5.6712471852703</v>
      </c>
      <c r="AE39" s="23">
        <f t="shared" si="66"/>
        <v>5.57295510174577</v>
      </c>
    </row>
    <row r="40" s="6" customFormat="1" ht="12.75"/>
    <row r="41" spans="32:33" s="6" customFormat="1" ht="12.75">
      <c r="AF41" s="39"/>
      <c r="AG41" s="36"/>
    </row>
    <row r="42" s="6" customFormat="1" ht="12.75">
      <c r="AF42" s="39"/>
    </row>
    <row r="43" s="6" customFormat="1" ht="12.75">
      <c r="AF43" s="39"/>
    </row>
    <row r="44" s="6" customFormat="1" ht="12.75">
      <c r="AF44" s="39"/>
    </row>
    <row r="45" s="6" customFormat="1" ht="12.75">
      <c r="AF45" s="42"/>
    </row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</sheetData>
  <sheetProtection/>
  <mergeCells count="12">
    <mergeCell ref="A37:B37"/>
    <mergeCell ref="A28:A31"/>
    <mergeCell ref="A5:B5"/>
    <mergeCell ref="A7:A8"/>
    <mergeCell ref="B7:B8"/>
    <mergeCell ref="A6:C6"/>
    <mergeCell ref="A11:A14"/>
    <mergeCell ref="AK36:AL36"/>
    <mergeCell ref="A15:A18"/>
    <mergeCell ref="A19:A23"/>
    <mergeCell ref="A24:A27"/>
    <mergeCell ref="A32:A36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2016-07-13T08:39:07Z</cp:lastPrinted>
  <dcterms:created xsi:type="dcterms:W3CDTF">2007-12-13T08:11:03Z</dcterms:created>
  <dcterms:modified xsi:type="dcterms:W3CDTF">2016-08-15T10:04:34Z</dcterms:modified>
  <cp:category/>
  <cp:version/>
  <cp:contentType/>
  <cp:contentStatus/>
</cp:coreProperties>
</file>